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m_chvalova_spucr_cz/Documents/MigraceDiskuL/CHVÁLOVÁ/Výsadba větrolamů V22 a V23 v k.ú. Mikulov na Moravě - VZMR/ZD/"/>
    </mc:Choice>
  </mc:AlternateContent>
  <xr:revisionPtr revIDLastSave="2" documentId="8_{BE674AFD-9CCF-4D72-9637-DD79A9E960E7}" xr6:coauthVersionLast="47" xr6:coauthVersionMax="47" xr10:uidLastSave="{986F9C91-5278-457A-8A61-B2FBBBE3C2A7}"/>
  <bookViews>
    <workbookView xWindow="-120" yWindow="-120" windowWidth="29040" windowHeight="15720" activeTab="3" xr2:uid="{00000000-000D-0000-FFFF-FFFF00000000}"/>
  </bookViews>
  <sheets>
    <sheet name="Rekapitulace stavby" sheetId="1" r:id="rId1"/>
    <sheet name="SO-01 - Větrolam V23" sheetId="2" r:id="rId2"/>
    <sheet name="SO-011 - 1. rok pěstební ..." sheetId="3" r:id="rId3"/>
    <sheet name="SO-012 - 2. rok pěstební ..." sheetId="4" r:id="rId4"/>
    <sheet name="SO-013 - 3. rok pěstební ..." sheetId="5" r:id="rId5"/>
    <sheet name="VRN SO-01 - Vedlejší rozp..." sheetId="6" r:id="rId6"/>
    <sheet name="SO-02 - Větrolam V22" sheetId="7" r:id="rId7"/>
    <sheet name="SO-021 - 1. rok pěstební ..." sheetId="8" r:id="rId8"/>
    <sheet name="SO-022 - 2. rok pěstební ..." sheetId="9" r:id="rId9"/>
    <sheet name="SO-023 - 3. rok pěstební ..." sheetId="10" r:id="rId10"/>
    <sheet name="VRN SO-02 - Vedlejší rozp..." sheetId="11" r:id="rId11"/>
    <sheet name="Pokyny pro vyplnění" sheetId="12" r:id="rId12"/>
  </sheets>
  <definedNames>
    <definedName name="_xlnm._FilterDatabase" localSheetId="1" hidden="1">'SO-01 - Větrolam V23'!$C$78:$K$273</definedName>
    <definedName name="_xlnm._FilterDatabase" localSheetId="2" hidden="1">'SO-011 - 1. rok pěstební ...'!$C$84:$K$120</definedName>
    <definedName name="_xlnm._FilterDatabase" localSheetId="3" hidden="1">'SO-012 - 2. rok pěstební ...'!$C$84:$K$116</definedName>
    <definedName name="_xlnm._FilterDatabase" localSheetId="4" hidden="1">'SO-013 - 3. rok pěstební ...'!$C$84:$K$120</definedName>
    <definedName name="_xlnm._FilterDatabase" localSheetId="6" hidden="1">'SO-02 - Větrolam V22'!$C$78:$K$238</definedName>
    <definedName name="_xlnm._FilterDatabase" localSheetId="7" hidden="1">'SO-021 - 1. rok pěstební ...'!$C$84:$K$113</definedName>
    <definedName name="_xlnm._FilterDatabase" localSheetId="8" hidden="1">'SO-022 - 2. rok pěstební ...'!$C$84:$K$109</definedName>
    <definedName name="_xlnm._FilterDatabase" localSheetId="9" hidden="1">'SO-023 - 3. rok pěstební ...'!$C$84:$K$113</definedName>
    <definedName name="_xlnm._FilterDatabase" localSheetId="5" hidden="1">'VRN SO-01 - Vedlejší rozp...'!$C$84:$K$123</definedName>
    <definedName name="_xlnm._FilterDatabase" localSheetId="10" hidden="1">'VRN SO-02 - Vedlejší rozp...'!$C$84:$K$123</definedName>
    <definedName name="_xlnm.Print_Titles" localSheetId="0">'Rekapitulace stavby'!$52:$52</definedName>
    <definedName name="_xlnm.Print_Titles" localSheetId="1">'SO-01 - Větrolam V23'!$78:$78</definedName>
    <definedName name="_xlnm.Print_Titles" localSheetId="2">'SO-011 - 1. rok pěstební ...'!$84:$84</definedName>
    <definedName name="_xlnm.Print_Titles" localSheetId="3">'SO-012 - 2. rok pěstební ...'!$84:$84</definedName>
    <definedName name="_xlnm.Print_Titles" localSheetId="4">'SO-013 - 3. rok pěstební ...'!$84:$84</definedName>
    <definedName name="_xlnm.Print_Titles" localSheetId="6">'SO-02 - Větrolam V22'!$78:$78</definedName>
    <definedName name="_xlnm.Print_Titles" localSheetId="7">'SO-021 - 1. rok pěstební ...'!$84:$84</definedName>
    <definedName name="_xlnm.Print_Titles" localSheetId="8">'SO-022 - 2. rok pěstební ...'!$84:$84</definedName>
    <definedName name="_xlnm.Print_Titles" localSheetId="9">'SO-023 - 3. rok pěstební ...'!$84:$84</definedName>
    <definedName name="_xlnm.Print_Titles" localSheetId="5">'VRN SO-01 - Vedlejší rozp...'!$84:$84</definedName>
    <definedName name="_xlnm.Print_Titles" localSheetId="10">'VRN SO-02 - Vedlejší rozp...'!$84:$84</definedName>
    <definedName name="_xlnm.Print_Area" localSheetId="11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stavby'!$C$42:$AQ$67</definedName>
    <definedName name="_xlnm.Print_Area" localSheetId="1">'SO-01 - Větrolam V23'!$C$4:$J$39,'SO-01 - Větrolam V23'!$C$45:$J$60,'SO-01 - Větrolam V23'!$C$66:$K$273</definedName>
    <definedName name="_xlnm.Print_Area" localSheetId="2">'SO-011 - 1. rok pěstební ...'!$C$4:$J$41,'SO-011 - 1. rok pěstební ...'!$C$47:$J$64,'SO-011 - 1. rok pěstební ...'!$C$70:$K$120</definedName>
    <definedName name="_xlnm.Print_Area" localSheetId="3">'SO-012 - 2. rok pěstební ...'!$C$4:$J$41,'SO-012 - 2. rok pěstební ...'!$C$47:$J$64,'SO-012 - 2. rok pěstební ...'!$C$70:$K$116</definedName>
    <definedName name="_xlnm.Print_Area" localSheetId="4">'SO-013 - 3. rok pěstební ...'!$C$4:$J$41,'SO-013 - 3. rok pěstební ...'!$C$47:$J$64,'SO-013 - 3. rok pěstební ...'!$C$70:$K$120</definedName>
    <definedName name="_xlnm.Print_Area" localSheetId="6">'SO-02 - Větrolam V22'!$C$4:$J$39,'SO-02 - Větrolam V22'!$C$45:$J$60,'SO-02 - Větrolam V22'!$C$66:$K$238</definedName>
    <definedName name="_xlnm.Print_Area" localSheetId="7">'SO-021 - 1. rok pěstební ...'!$C$4:$J$41,'SO-021 - 1. rok pěstební ...'!$C$47:$J$64,'SO-021 - 1. rok pěstební ...'!$C$70:$K$113</definedName>
    <definedName name="_xlnm.Print_Area" localSheetId="8">'SO-022 - 2. rok pěstební ...'!$C$4:$J$41,'SO-022 - 2. rok pěstební ...'!$C$47:$J$64,'SO-022 - 2. rok pěstební ...'!$C$70:$K$109</definedName>
    <definedName name="_xlnm.Print_Area" localSheetId="9">'SO-023 - 3. rok pěstební ...'!$C$4:$J$41,'SO-023 - 3. rok pěstební ...'!$C$47:$J$64,'SO-023 - 3. rok pěstební ...'!$C$70:$K$113</definedName>
    <definedName name="_xlnm.Print_Area" localSheetId="5">'VRN SO-01 - Vedlejší rozp...'!$C$4:$J$41,'VRN SO-01 - Vedlejší rozp...'!$C$47:$J$64,'VRN SO-01 - Vedlejší rozp...'!$C$70:$K$123</definedName>
    <definedName name="_xlnm.Print_Area" localSheetId="10">'VRN SO-02 - Vedlejší rozp...'!$C$4:$J$41,'VRN SO-02 - Vedlejší rozp...'!$C$47:$J$64,'VRN SO-02 - Vedlejší rozp...'!$C$70:$K$123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1" l="1"/>
  <c r="J38" i="11"/>
  <c r="AY66" i="1"/>
  <c r="J37" i="11"/>
  <c r="AX66" i="1" s="1"/>
  <c r="BI121" i="11"/>
  <c r="BH121" i="11"/>
  <c r="BG121" i="11"/>
  <c r="BF121" i="11"/>
  <c r="T121" i="11"/>
  <c r="R121" i="11"/>
  <c r="P121" i="11"/>
  <c r="BI116" i="11"/>
  <c r="BH116" i="11"/>
  <c r="BG116" i="11"/>
  <c r="BF116" i="11"/>
  <c r="T116" i="11"/>
  <c r="R116" i="11"/>
  <c r="P116" i="11"/>
  <c r="BI113" i="11"/>
  <c r="BH113" i="11"/>
  <c r="BG113" i="11"/>
  <c r="BF113" i="11"/>
  <c r="T113" i="11"/>
  <c r="R113" i="11"/>
  <c r="P113" i="11"/>
  <c r="BI110" i="11"/>
  <c r="BH110" i="11"/>
  <c r="BG110" i="11"/>
  <c r="BF110" i="11"/>
  <c r="T110" i="11"/>
  <c r="R110" i="11"/>
  <c r="P110" i="11"/>
  <c r="BI106" i="11"/>
  <c r="BH106" i="11"/>
  <c r="BG106" i="11"/>
  <c r="BF106" i="11"/>
  <c r="T106" i="11"/>
  <c r="R106" i="11"/>
  <c r="P106" i="11"/>
  <c r="BI103" i="11"/>
  <c r="BH103" i="11"/>
  <c r="BG103" i="11"/>
  <c r="BF103" i="11"/>
  <c r="T103" i="11"/>
  <c r="R103" i="11"/>
  <c r="P103" i="11"/>
  <c r="BI97" i="11"/>
  <c r="BH97" i="11"/>
  <c r="BG97" i="11"/>
  <c r="BF97" i="11"/>
  <c r="T97" i="11"/>
  <c r="R97" i="11"/>
  <c r="P97" i="11"/>
  <c r="BI90" i="11"/>
  <c r="BH90" i="11"/>
  <c r="BG90" i="11"/>
  <c r="BF90" i="11"/>
  <c r="T90" i="11"/>
  <c r="R90" i="11"/>
  <c r="P90" i="11"/>
  <c r="BI86" i="11"/>
  <c r="BH86" i="11"/>
  <c r="BG86" i="11"/>
  <c r="BF86" i="11"/>
  <c r="T86" i="11"/>
  <c r="R86" i="11"/>
  <c r="P86" i="11"/>
  <c r="J82" i="11"/>
  <c r="J81" i="11"/>
  <c r="F81" i="11"/>
  <c r="F79" i="11"/>
  <c r="E77" i="11"/>
  <c r="J59" i="11"/>
  <c r="J58" i="11"/>
  <c r="F58" i="11"/>
  <c r="F56" i="11"/>
  <c r="E54" i="11"/>
  <c r="J20" i="11"/>
  <c r="E20" i="11"/>
  <c r="F59" i="11" s="1"/>
  <c r="J19" i="11"/>
  <c r="J14" i="11"/>
  <c r="J79" i="11" s="1"/>
  <c r="E7" i="11"/>
  <c r="E50" i="11"/>
  <c r="J39" i="10"/>
  <c r="J38" i="10"/>
  <c r="AY65" i="1"/>
  <c r="J37" i="10"/>
  <c r="AX65" i="1" s="1"/>
  <c r="BI110" i="10"/>
  <c r="BH110" i="10"/>
  <c r="BG110" i="10"/>
  <c r="BF110" i="10"/>
  <c r="T110" i="10"/>
  <c r="R110" i="10"/>
  <c r="P110" i="10"/>
  <c r="BI106" i="10"/>
  <c r="BH106" i="10"/>
  <c r="BG106" i="10"/>
  <c r="BF106" i="10"/>
  <c r="T106" i="10"/>
  <c r="R106" i="10"/>
  <c r="P106" i="10"/>
  <c r="BI103" i="10"/>
  <c r="BH103" i="10"/>
  <c r="BG103" i="10"/>
  <c r="BF103" i="10"/>
  <c r="T103" i="10"/>
  <c r="R103" i="10"/>
  <c r="P103" i="10"/>
  <c r="BI99" i="10"/>
  <c r="BH99" i="10"/>
  <c r="BG99" i="10"/>
  <c r="BF99" i="10"/>
  <c r="T99" i="10"/>
  <c r="R99" i="10"/>
  <c r="P99" i="10"/>
  <c r="BI95" i="10"/>
  <c r="BH95" i="10"/>
  <c r="BG95" i="10"/>
  <c r="BF95" i="10"/>
  <c r="T95" i="10"/>
  <c r="R95" i="10"/>
  <c r="P95" i="10"/>
  <c r="BI90" i="10"/>
  <c r="BH90" i="10"/>
  <c r="BG90" i="10"/>
  <c r="BF90" i="10"/>
  <c r="T90" i="10"/>
  <c r="R90" i="10"/>
  <c r="P90" i="10"/>
  <c r="BI86" i="10"/>
  <c r="BH86" i="10"/>
  <c r="BG86" i="10"/>
  <c r="BF86" i="10"/>
  <c r="T86" i="10"/>
  <c r="R86" i="10"/>
  <c r="P86" i="10"/>
  <c r="J82" i="10"/>
  <c r="J81" i="10"/>
  <c r="F81" i="10"/>
  <c r="F79" i="10"/>
  <c r="E77" i="10"/>
  <c r="J59" i="10"/>
  <c r="J58" i="10"/>
  <c r="F58" i="10"/>
  <c r="F56" i="10"/>
  <c r="E54" i="10"/>
  <c r="J20" i="10"/>
  <c r="E20" i="10"/>
  <c r="F82" i="10"/>
  <c r="J19" i="10"/>
  <c r="J14" i="10"/>
  <c r="J79" i="10"/>
  <c r="E7" i="10"/>
  <c r="E73" i="10"/>
  <c r="J39" i="9"/>
  <c r="J38" i="9"/>
  <c r="AY64" i="1"/>
  <c r="J37" i="9"/>
  <c r="AX64" i="1"/>
  <c r="BI106" i="9"/>
  <c r="BH106" i="9"/>
  <c r="BG106" i="9"/>
  <c r="BF106" i="9"/>
  <c r="T106" i="9"/>
  <c r="R106" i="9"/>
  <c r="P106" i="9"/>
  <c r="BI103" i="9"/>
  <c r="BH103" i="9"/>
  <c r="BG103" i="9"/>
  <c r="BF103" i="9"/>
  <c r="T103" i="9"/>
  <c r="R103" i="9"/>
  <c r="P103" i="9"/>
  <c r="BI99" i="9"/>
  <c r="BH99" i="9"/>
  <c r="BG99" i="9"/>
  <c r="BF99" i="9"/>
  <c r="T99" i="9"/>
  <c r="R99" i="9"/>
  <c r="P99" i="9"/>
  <c r="BI95" i="9"/>
  <c r="BH95" i="9"/>
  <c r="BG95" i="9"/>
  <c r="BF95" i="9"/>
  <c r="T95" i="9"/>
  <c r="R95" i="9"/>
  <c r="P95" i="9"/>
  <c r="BI90" i="9"/>
  <c r="BH90" i="9"/>
  <c r="BG90" i="9"/>
  <c r="BF90" i="9"/>
  <c r="T90" i="9"/>
  <c r="R90" i="9"/>
  <c r="P90" i="9"/>
  <c r="BI86" i="9"/>
  <c r="BH86" i="9"/>
  <c r="BG86" i="9"/>
  <c r="BF86" i="9"/>
  <c r="T86" i="9"/>
  <c r="R86" i="9"/>
  <c r="P86" i="9"/>
  <c r="J82" i="9"/>
  <c r="J81" i="9"/>
  <c r="F81" i="9"/>
  <c r="F79" i="9"/>
  <c r="E77" i="9"/>
  <c r="J59" i="9"/>
  <c r="J58" i="9"/>
  <c r="F58" i="9"/>
  <c r="F56" i="9"/>
  <c r="E54" i="9"/>
  <c r="J20" i="9"/>
  <c r="E20" i="9"/>
  <c r="F82" i="9"/>
  <c r="J19" i="9"/>
  <c r="J14" i="9"/>
  <c r="J56" i="9"/>
  <c r="E7" i="9"/>
  <c r="E73" i="9"/>
  <c r="J39" i="8"/>
  <c r="J38" i="8"/>
  <c r="AY63" i="1" s="1"/>
  <c r="J37" i="8"/>
  <c r="AX63" i="1"/>
  <c r="BI110" i="8"/>
  <c r="BH110" i="8"/>
  <c r="BG110" i="8"/>
  <c r="BF110" i="8"/>
  <c r="T110" i="8"/>
  <c r="R110" i="8"/>
  <c r="P110" i="8"/>
  <c r="BI107" i="8"/>
  <c r="BH107" i="8"/>
  <c r="BG107" i="8"/>
  <c r="BF107" i="8"/>
  <c r="T107" i="8"/>
  <c r="R107" i="8"/>
  <c r="P107" i="8"/>
  <c r="BI103" i="8"/>
  <c r="BH103" i="8"/>
  <c r="BG103" i="8"/>
  <c r="BF103" i="8"/>
  <c r="T103" i="8"/>
  <c r="R103" i="8"/>
  <c r="P103" i="8"/>
  <c r="BI99" i="8"/>
  <c r="BH99" i="8"/>
  <c r="BG99" i="8"/>
  <c r="BF99" i="8"/>
  <c r="T99" i="8"/>
  <c r="R99" i="8"/>
  <c r="P99" i="8"/>
  <c r="BI94" i="8"/>
  <c r="BH94" i="8"/>
  <c r="BG94" i="8"/>
  <c r="BF94" i="8"/>
  <c r="T94" i="8"/>
  <c r="R94" i="8"/>
  <c r="P94" i="8"/>
  <c r="BI90" i="8"/>
  <c r="BH90" i="8"/>
  <c r="BG90" i="8"/>
  <c r="BF90" i="8"/>
  <c r="T90" i="8"/>
  <c r="R90" i="8"/>
  <c r="P90" i="8"/>
  <c r="BI86" i="8"/>
  <c r="BH86" i="8"/>
  <c r="BG86" i="8"/>
  <c r="BF86" i="8"/>
  <c r="T86" i="8"/>
  <c r="R86" i="8"/>
  <c r="P86" i="8"/>
  <c r="J82" i="8"/>
  <c r="J81" i="8"/>
  <c r="F81" i="8"/>
  <c r="F79" i="8"/>
  <c r="E77" i="8"/>
  <c r="J59" i="8"/>
  <c r="J58" i="8"/>
  <c r="F58" i="8"/>
  <c r="F56" i="8"/>
  <c r="E54" i="8"/>
  <c r="J20" i="8"/>
  <c r="E20" i="8"/>
  <c r="F82" i="8"/>
  <c r="J19" i="8"/>
  <c r="J14" i="8"/>
  <c r="J56" i="8"/>
  <c r="E7" i="8"/>
  <c r="E50" i="8"/>
  <c r="J37" i="7"/>
  <c r="J36" i="7"/>
  <c r="AY62" i="1"/>
  <c r="J35" i="7"/>
  <c r="AX62" i="1"/>
  <c r="BI236" i="7"/>
  <c r="BH236" i="7"/>
  <c r="BG236" i="7"/>
  <c r="BF236" i="7"/>
  <c r="T236" i="7"/>
  <c r="R236" i="7"/>
  <c r="P236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7" i="7"/>
  <c r="BH227" i="7"/>
  <c r="BG227" i="7"/>
  <c r="BF227" i="7"/>
  <c r="T227" i="7"/>
  <c r="R227" i="7"/>
  <c r="P227" i="7"/>
  <c r="BI223" i="7"/>
  <c r="BH223" i="7"/>
  <c r="BG223" i="7"/>
  <c r="BF223" i="7"/>
  <c r="T223" i="7"/>
  <c r="R223" i="7"/>
  <c r="P223" i="7"/>
  <c r="BI219" i="7"/>
  <c r="BH219" i="7"/>
  <c r="BG219" i="7"/>
  <c r="BF219" i="7"/>
  <c r="T219" i="7"/>
  <c r="R219" i="7"/>
  <c r="P219" i="7"/>
  <c r="BI216" i="7"/>
  <c r="BH216" i="7"/>
  <c r="BG216" i="7"/>
  <c r="BF216" i="7"/>
  <c r="T216" i="7"/>
  <c r="R216" i="7"/>
  <c r="P216" i="7"/>
  <c r="BI212" i="7"/>
  <c r="BH212" i="7"/>
  <c r="BG212" i="7"/>
  <c r="BF212" i="7"/>
  <c r="T212" i="7"/>
  <c r="R212" i="7"/>
  <c r="P212" i="7"/>
  <c r="BI209" i="7"/>
  <c r="BH209" i="7"/>
  <c r="BG209" i="7"/>
  <c r="BF209" i="7"/>
  <c r="T209" i="7"/>
  <c r="R209" i="7"/>
  <c r="P209" i="7"/>
  <c r="BI206" i="7"/>
  <c r="BH206" i="7"/>
  <c r="BG206" i="7"/>
  <c r="BF206" i="7"/>
  <c r="T206" i="7"/>
  <c r="R206" i="7"/>
  <c r="P206" i="7"/>
  <c r="BI202" i="7"/>
  <c r="BH202" i="7"/>
  <c r="BG202" i="7"/>
  <c r="BF202" i="7"/>
  <c r="T202" i="7"/>
  <c r="R202" i="7"/>
  <c r="P202" i="7"/>
  <c r="BI198" i="7"/>
  <c r="BH198" i="7"/>
  <c r="BG198" i="7"/>
  <c r="BF198" i="7"/>
  <c r="T198" i="7"/>
  <c r="R198" i="7"/>
  <c r="P198" i="7"/>
  <c r="BI194" i="7"/>
  <c r="BH194" i="7"/>
  <c r="BG194" i="7"/>
  <c r="BF194" i="7"/>
  <c r="T194" i="7"/>
  <c r="R194" i="7"/>
  <c r="P194" i="7"/>
  <c r="BI189" i="7"/>
  <c r="BH189" i="7"/>
  <c r="BG189" i="7"/>
  <c r="BF189" i="7"/>
  <c r="T189" i="7"/>
  <c r="R189" i="7"/>
  <c r="P189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R143" i="7"/>
  <c r="P143" i="7"/>
  <c r="BI139" i="7"/>
  <c r="BH139" i="7"/>
  <c r="BG139" i="7"/>
  <c r="BF139" i="7"/>
  <c r="T139" i="7"/>
  <c r="R139" i="7"/>
  <c r="P139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9" i="7"/>
  <c r="BH119" i="7"/>
  <c r="BG119" i="7"/>
  <c r="BF119" i="7"/>
  <c r="T119" i="7"/>
  <c r="R119" i="7"/>
  <c r="P119" i="7"/>
  <c r="BI115" i="7"/>
  <c r="BH115" i="7"/>
  <c r="BG115" i="7"/>
  <c r="BF115" i="7"/>
  <c r="T115" i="7"/>
  <c r="R115" i="7"/>
  <c r="P115" i="7"/>
  <c r="BI111" i="7"/>
  <c r="BH111" i="7"/>
  <c r="BG111" i="7"/>
  <c r="BF111" i="7"/>
  <c r="T111" i="7"/>
  <c r="R111" i="7"/>
  <c r="P111" i="7"/>
  <c r="BI105" i="7"/>
  <c r="BH105" i="7"/>
  <c r="BG105" i="7"/>
  <c r="BF105" i="7"/>
  <c r="T105" i="7"/>
  <c r="R105" i="7"/>
  <c r="P105" i="7"/>
  <c r="BI102" i="7"/>
  <c r="BH102" i="7"/>
  <c r="BG102" i="7"/>
  <c r="BF102" i="7"/>
  <c r="T102" i="7"/>
  <c r="R102" i="7"/>
  <c r="P102" i="7"/>
  <c r="BI97" i="7"/>
  <c r="BH97" i="7"/>
  <c r="BG97" i="7"/>
  <c r="BF97" i="7"/>
  <c r="T97" i="7"/>
  <c r="R97" i="7"/>
  <c r="P97" i="7"/>
  <c r="BI93" i="7"/>
  <c r="BH93" i="7"/>
  <c r="BG93" i="7"/>
  <c r="BF93" i="7"/>
  <c r="T93" i="7"/>
  <c r="R93" i="7"/>
  <c r="P93" i="7"/>
  <c r="BI90" i="7"/>
  <c r="BH90" i="7"/>
  <c r="BG90" i="7"/>
  <c r="BF90" i="7"/>
  <c r="T90" i="7"/>
  <c r="R90" i="7"/>
  <c r="P90" i="7"/>
  <c r="BI87" i="7"/>
  <c r="BH87" i="7"/>
  <c r="BG87" i="7"/>
  <c r="BF87" i="7"/>
  <c r="T87" i="7"/>
  <c r="R87" i="7"/>
  <c r="P87" i="7"/>
  <c r="BI84" i="7"/>
  <c r="BH84" i="7"/>
  <c r="BG84" i="7"/>
  <c r="BF84" i="7"/>
  <c r="T84" i="7"/>
  <c r="R84" i="7"/>
  <c r="P84" i="7"/>
  <c r="BI80" i="7"/>
  <c r="BH80" i="7"/>
  <c r="BG80" i="7"/>
  <c r="BF80" i="7"/>
  <c r="T80" i="7"/>
  <c r="R80" i="7"/>
  <c r="P80" i="7"/>
  <c r="J76" i="7"/>
  <c r="J75" i="7"/>
  <c r="F75" i="7"/>
  <c r="F73" i="7"/>
  <c r="E71" i="7"/>
  <c r="J55" i="7"/>
  <c r="J54" i="7"/>
  <c r="F54" i="7"/>
  <c r="F52" i="7"/>
  <c r="E50" i="7"/>
  <c r="J18" i="7"/>
  <c r="E18" i="7"/>
  <c r="F76" i="7"/>
  <c r="J17" i="7"/>
  <c r="J12" i="7"/>
  <c r="J52" i="7" s="1"/>
  <c r="E7" i="7"/>
  <c r="E48" i="7"/>
  <c r="J39" i="6"/>
  <c r="J38" i="6"/>
  <c r="AY60" i="1" s="1"/>
  <c r="J37" i="6"/>
  <c r="AX60" i="1"/>
  <c r="BI121" i="6"/>
  <c r="BH121" i="6"/>
  <c r="BG121" i="6"/>
  <c r="BF121" i="6"/>
  <c r="T121" i="6"/>
  <c r="R121" i="6"/>
  <c r="P121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6" i="6"/>
  <c r="BH106" i="6"/>
  <c r="BG106" i="6"/>
  <c r="BF106" i="6"/>
  <c r="T106" i="6"/>
  <c r="R106" i="6"/>
  <c r="P106" i="6"/>
  <c r="BI103" i="6"/>
  <c r="BH103" i="6"/>
  <c r="BG103" i="6"/>
  <c r="BF103" i="6"/>
  <c r="T103" i="6"/>
  <c r="R103" i="6"/>
  <c r="P103" i="6"/>
  <c r="BI97" i="6"/>
  <c r="BH97" i="6"/>
  <c r="BG97" i="6"/>
  <c r="BF97" i="6"/>
  <c r="T97" i="6"/>
  <c r="R97" i="6"/>
  <c r="P97" i="6"/>
  <c r="BI90" i="6"/>
  <c r="BH90" i="6"/>
  <c r="BG90" i="6"/>
  <c r="BF90" i="6"/>
  <c r="T90" i="6"/>
  <c r="R90" i="6"/>
  <c r="P90" i="6"/>
  <c r="BI86" i="6"/>
  <c r="BH86" i="6"/>
  <c r="BG86" i="6"/>
  <c r="BF86" i="6"/>
  <c r="T86" i="6"/>
  <c r="R86" i="6"/>
  <c r="P86" i="6"/>
  <c r="J82" i="6"/>
  <c r="J81" i="6"/>
  <c r="F81" i="6"/>
  <c r="F79" i="6"/>
  <c r="E77" i="6"/>
  <c r="J59" i="6"/>
  <c r="J58" i="6"/>
  <c r="F58" i="6"/>
  <c r="F56" i="6"/>
  <c r="E54" i="6"/>
  <c r="J20" i="6"/>
  <c r="E20" i="6"/>
  <c r="F59" i="6"/>
  <c r="J19" i="6"/>
  <c r="J14" i="6"/>
  <c r="J56" i="6"/>
  <c r="E7" i="6"/>
  <c r="E73" i="6"/>
  <c r="J39" i="5"/>
  <c r="J38" i="5"/>
  <c r="AY59" i="1"/>
  <c r="J37" i="5"/>
  <c r="AX59" i="1"/>
  <c r="BI117" i="5"/>
  <c r="BH117" i="5"/>
  <c r="BG117" i="5"/>
  <c r="BF117" i="5"/>
  <c r="T117" i="5"/>
  <c r="R117" i="5"/>
  <c r="P117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97" i="5"/>
  <c r="BH97" i="5"/>
  <c r="BG97" i="5"/>
  <c r="BF97" i="5"/>
  <c r="T97" i="5"/>
  <c r="R97" i="5"/>
  <c r="P97" i="5"/>
  <c r="BI94" i="5"/>
  <c r="BH94" i="5"/>
  <c r="BG94" i="5"/>
  <c r="BF94" i="5"/>
  <c r="T94" i="5"/>
  <c r="R94" i="5"/>
  <c r="P94" i="5"/>
  <c r="BI90" i="5"/>
  <c r="BH90" i="5"/>
  <c r="BG90" i="5"/>
  <c r="BF90" i="5"/>
  <c r="T90" i="5"/>
  <c r="R90" i="5"/>
  <c r="P90" i="5"/>
  <c r="BI86" i="5"/>
  <c r="BH86" i="5"/>
  <c r="BG86" i="5"/>
  <c r="BF86" i="5"/>
  <c r="T86" i="5"/>
  <c r="R86" i="5"/>
  <c r="P86" i="5"/>
  <c r="J82" i="5"/>
  <c r="J81" i="5"/>
  <c r="F81" i="5"/>
  <c r="F79" i="5"/>
  <c r="E77" i="5"/>
  <c r="J59" i="5"/>
  <c r="J58" i="5"/>
  <c r="F58" i="5"/>
  <c r="F56" i="5"/>
  <c r="E54" i="5"/>
  <c r="J20" i="5"/>
  <c r="E20" i="5"/>
  <c r="F82" i="5"/>
  <c r="J19" i="5"/>
  <c r="J14" i="5"/>
  <c r="J56" i="5"/>
  <c r="E7" i="5"/>
  <c r="E73" i="5" s="1"/>
  <c r="J39" i="4"/>
  <c r="J38" i="4"/>
  <c r="AY58" i="1"/>
  <c r="J37" i="4"/>
  <c r="AX58" i="1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6" i="4"/>
  <c r="BH106" i="4"/>
  <c r="BG106" i="4"/>
  <c r="BF106" i="4"/>
  <c r="T106" i="4"/>
  <c r="R106" i="4"/>
  <c r="P106" i="4"/>
  <c r="BI102" i="4"/>
  <c r="BH102" i="4"/>
  <c r="BG102" i="4"/>
  <c r="BF102" i="4"/>
  <c r="T102" i="4"/>
  <c r="R102" i="4"/>
  <c r="P102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0" i="4"/>
  <c r="BH90" i="4"/>
  <c r="BG90" i="4"/>
  <c r="BF90" i="4"/>
  <c r="T90" i="4"/>
  <c r="R90" i="4"/>
  <c r="P90" i="4"/>
  <c r="BI86" i="4"/>
  <c r="BH86" i="4"/>
  <c r="BG86" i="4"/>
  <c r="BF86" i="4"/>
  <c r="T86" i="4"/>
  <c r="R86" i="4"/>
  <c r="P86" i="4"/>
  <c r="J82" i="4"/>
  <c r="J81" i="4"/>
  <c r="F81" i="4"/>
  <c r="F79" i="4"/>
  <c r="E77" i="4"/>
  <c r="J59" i="4"/>
  <c r="J58" i="4"/>
  <c r="F58" i="4"/>
  <c r="F56" i="4"/>
  <c r="E54" i="4"/>
  <c r="J20" i="4"/>
  <c r="E20" i="4"/>
  <c r="F82" i="4" s="1"/>
  <c r="J19" i="4"/>
  <c r="J14" i="4"/>
  <c r="J79" i="4"/>
  <c r="E7" i="4"/>
  <c r="E73" i="4"/>
  <c r="J39" i="3"/>
  <c r="J38" i="3"/>
  <c r="AY57" i="1"/>
  <c r="J37" i="3"/>
  <c r="AX57" i="1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0" i="3"/>
  <c r="BH90" i="3"/>
  <c r="BG90" i="3"/>
  <c r="BF90" i="3"/>
  <c r="T90" i="3"/>
  <c r="R90" i="3"/>
  <c r="P90" i="3"/>
  <c r="BI86" i="3"/>
  <c r="BH86" i="3"/>
  <c r="BG86" i="3"/>
  <c r="BF86" i="3"/>
  <c r="T86" i="3"/>
  <c r="R86" i="3"/>
  <c r="P86" i="3"/>
  <c r="J82" i="3"/>
  <c r="J81" i="3"/>
  <c r="F81" i="3"/>
  <c r="F79" i="3"/>
  <c r="E77" i="3"/>
  <c r="J59" i="3"/>
  <c r="J58" i="3"/>
  <c r="F58" i="3"/>
  <c r="F56" i="3"/>
  <c r="E54" i="3"/>
  <c r="J20" i="3"/>
  <c r="E20" i="3"/>
  <c r="F82" i="3" s="1"/>
  <c r="J19" i="3"/>
  <c r="J14" i="3"/>
  <c r="J79" i="3"/>
  <c r="E7" i="3"/>
  <c r="E73" i="3" s="1"/>
  <c r="J37" i="2"/>
  <c r="J36" i="2"/>
  <c r="AY56" i="1"/>
  <c r="J35" i="2"/>
  <c r="AX56" i="1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BI87" i="2"/>
  <c r="BH87" i="2"/>
  <c r="BG87" i="2"/>
  <c r="BF87" i="2"/>
  <c r="T87" i="2"/>
  <c r="R87" i="2"/>
  <c r="P87" i="2"/>
  <c r="BI84" i="2"/>
  <c r="BH84" i="2"/>
  <c r="BG84" i="2"/>
  <c r="BF84" i="2"/>
  <c r="T84" i="2"/>
  <c r="R84" i="2"/>
  <c r="P84" i="2"/>
  <c r="BI80" i="2"/>
  <c r="BH80" i="2"/>
  <c r="BG80" i="2"/>
  <c r="BF80" i="2"/>
  <c r="T80" i="2"/>
  <c r="R80" i="2"/>
  <c r="P80" i="2"/>
  <c r="J76" i="2"/>
  <c r="J75" i="2"/>
  <c r="F75" i="2"/>
  <c r="F73" i="2"/>
  <c r="E71" i="2"/>
  <c r="J55" i="2"/>
  <c r="J54" i="2"/>
  <c r="F54" i="2"/>
  <c r="F52" i="2"/>
  <c r="E50" i="2"/>
  <c r="J18" i="2"/>
  <c r="E18" i="2"/>
  <c r="F55" i="2"/>
  <c r="J17" i="2"/>
  <c r="J12" i="2"/>
  <c r="J73" i="2" s="1"/>
  <c r="E7" i="2"/>
  <c r="E69" i="2"/>
  <c r="L50" i="1"/>
  <c r="AM50" i="1"/>
  <c r="AM49" i="1"/>
  <c r="L49" i="1"/>
  <c r="AM47" i="1"/>
  <c r="L47" i="1"/>
  <c r="L45" i="1"/>
  <c r="L44" i="1"/>
  <c r="J210" i="2"/>
  <c r="J87" i="2"/>
  <c r="J194" i="2"/>
  <c r="BK128" i="2"/>
  <c r="BK235" i="2"/>
  <c r="BK154" i="2"/>
  <c r="J202" i="2"/>
  <c r="J128" i="2"/>
  <c r="BK94" i="3"/>
  <c r="BK101" i="3"/>
  <c r="BK90" i="4"/>
  <c r="J86" i="5"/>
  <c r="BK116" i="6"/>
  <c r="J97" i="6"/>
  <c r="J181" i="7"/>
  <c r="J157" i="7"/>
  <c r="J194" i="7"/>
  <c r="BK153" i="7"/>
  <c r="BK119" i="7"/>
  <c r="BK231" i="7"/>
  <c r="BK206" i="7"/>
  <c r="BK167" i="7"/>
  <c r="BK149" i="7"/>
  <c r="J233" i="7"/>
  <c r="J206" i="7"/>
  <c r="J151" i="7"/>
  <c r="BK90" i="7"/>
  <c r="J90" i="8"/>
  <c r="BK99" i="10"/>
  <c r="J121" i="11"/>
  <c r="J97" i="11"/>
  <c r="BK208" i="2"/>
  <c r="J136" i="2"/>
  <c r="BK214" i="2"/>
  <c r="J140" i="2"/>
  <c r="J242" i="2"/>
  <c r="J198" i="2"/>
  <c r="J90" i="2"/>
  <c r="BK194" i="2"/>
  <c r="BK93" i="2"/>
  <c r="J114" i="3"/>
  <c r="BK110" i="5"/>
  <c r="J94" i="5"/>
  <c r="BK110" i="6"/>
  <c r="BK171" i="7"/>
  <c r="BK175" i="7"/>
  <c r="BK105" i="7"/>
  <c r="J173" i="7"/>
  <c r="J189" i="7"/>
  <c r="J102" i="7"/>
  <c r="BK103" i="8"/>
  <c r="BK95" i="9"/>
  <c r="J106" i="10"/>
  <c r="J106" i="11"/>
  <c r="BK212" i="2"/>
  <c r="BK165" i="2"/>
  <c r="J249" i="2"/>
  <c r="J147" i="2"/>
  <c r="J231" i="2"/>
  <c r="J165" i="2"/>
  <c r="AS61" i="1"/>
  <c r="J117" i="3"/>
  <c r="J86" i="4"/>
  <c r="BK102" i="5"/>
  <c r="J121" i="6"/>
  <c r="BK155" i="7"/>
  <c r="BK151" i="7"/>
  <c r="J236" i="7"/>
  <c r="J159" i="7"/>
  <c r="J105" i="7"/>
  <c r="BK227" i="7"/>
  <c r="J163" i="7"/>
  <c r="BK80" i="7"/>
  <c r="J106" i="9"/>
  <c r="BK110" i="10"/>
  <c r="J86" i="11"/>
  <c r="BK158" i="2"/>
  <c r="BK252" i="2"/>
  <c r="J188" i="2"/>
  <c r="J105" i="2"/>
  <c r="J222" i="2"/>
  <c r="J190" i="2"/>
  <c r="BK124" i="2"/>
  <c r="BK86" i="3"/>
  <c r="J90" i="4"/>
  <c r="J110" i="5"/>
  <c r="J113" i="6"/>
  <c r="BK86" i="6"/>
  <c r="J149" i="7"/>
  <c r="J147" i="7"/>
  <c r="BK216" i="7"/>
  <c r="BK143" i="7"/>
  <c r="J185" i="7"/>
  <c r="BK93" i="7"/>
  <c r="BK99" i="8"/>
  <c r="BK103" i="10"/>
  <c r="J103" i="10"/>
  <c r="BK90" i="11"/>
  <c r="J267" i="2"/>
  <c r="BK190" i="2"/>
  <c r="BK102" i="2"/>
  <c r="J212" i="2"/>
  <c r="BK97" i="2"/>
  <c r="BK210" i="2"/>
  <c r="J115" i="2"/>
  <c r="BK192" i="2"/>
  <c r="BK136" i="2"/>
  <c r="J110" i="3"/>
  <c r="J97" i="3"/>
  <c r="BK106" i="4"/>
  <c r="BK86" i="5"/>
  <c r="BK106" i="5"/>
  <c r="J177" i="7"/>
  <c r="J107" i="8"/>
  <c r="J95" i="9"/>
  <c r="BK95" i="10"/>
  <c r="BK121" i="11"/>
  <c r="J239" i="2"/>
  <c r="BK184" i="2"/>
  <c r="BK90" i="2"/>
  <c r="BK200" i="2"/>
  <c r="J124" i="2"/>
  <c r="J218" i="2"/>
  <c r="J158" i="2"/>
  <c r="J264" i="2"/>
  <c r="J132" i="2"/>
  <c r="J90" i="3"/>
  <c r="J110" i="4"/>
  <c r="J117" i="5"/>
  <c r="J116" i="6"/>
  <c r="J216" i="7"/>
  <c r="J153" i="7"/>
  <c r="J128" i="7"/>
  <c r="BK198" i="7"/>
  <c r="J171" i="7"/>
  <c r="BK84" i="7"/>
  <c r="BK103" i="9"/>
  <c r="BK90" i="10"/>
  <c r="J90" i="11"/>
  <c r="BK231" i="2"/>
  <c r="J180" i="2"/>
  <c r="BK271" i="2"/>
  <c r="BK216" i="2"/>
  <c r="BK115" i="2"/>
  <c r="BK206" i="2"/>
  <c r="J151" i="2"/>
  <c r="J196" i="2"/>
  <c r="J130" i="2"/>
  <c r="J86" i="3"/>
  <c r="BK102" i="4"/>
  <c r="J113" i="5"/>
  <c r="J103" i="6"/>
  <c r="J90" i="6"/>
  <c r="BK135" i="7"/>
  <c r="J165" i="7"/>
  <c r="J87" i="7"/>
  <c r="BK183" i="7"/>
  <c r="BK122" i="7"/>
  <c r="BK97" i="7"/>
  <c r="J202" i="7"/>
  <c r="BK90" i="8"/>
  <c r="J103" i="9"/>
  <c r="BK106" i="11"/>
  <c r="J227" i="2"/>
  <c r="BK130" i="2"/>
  <c r="BK222" i="2"/>
  <c r="BK172" i="2"/>
  <c r="BK267" i="2"/>
  <c r="BK110" i="3"/>
  <c r="J102" i="4"/>
  <c r="J90" i="5"/>
  <c r="J106" i="6"/>
  <c r="BK177" i="7"/>
  <c r="BK179" i="7"/>
  <c r="BK111" i="7"/>
  <c r="BK189" i="7"/>
  <c r="J231" i="7"/>
  <c r="J155" i="7"/>
  <c r="BK86" i="8"/>
  <c r="BK99" i="9"/>
  <c r="J99" i="10"/>
  <c r="BK110" i="11"/>
  <c r="BK242" i="2"/>
  <c r="BK176" i="2"/>
  <c r="BK249" i="2"/>
  <c r="J172" i="2"/>
  <c r="J260" i="2"/>
  <c r="J182" i="2"/>
  <c r="AS55" i="1"/>
  <c r="BK110" i="8"/>
  <c r="J86" i="10"/>
  <c r="BK86" i="11"/>
  <c r="BK116" i="11"/>
  <c r="J200" i="2"/>
  <c r="J154" i="2"/>
  <c r="BK245" i="2"/>
  <c r="BK168" i="2"/>
  <c r="BK264" i="2"/>
  <c r="BK180" i="2"/>
  <c r="J271" i="2"/>
  <c r="J176" i="2"/>
  <c r="BK117" i="3"/>
  <c r="BK94" i="4"/>
  <c r="J94" i="4"/>
  <c r="BK90" i="5"/>
  <c r="J110" i="6"/>
  <c r="BK115" i="7"/>
  <c r="BK159" i="7"/>
  <c r="J80" i="7"/>
  <c r="BK157" i="7"/>
  <c r="BK161" i="7"/>
  <c r="J103" i="8"/>
  <c r="J90" i="9"/>
  <c r="BK86" i="10"/>
  <c r="BK103" i="11"/>
  <c r="J206" i="2"/>
  <c r="BK140" i="2"/>
  <c r="BK204" i="2"/>
  <c r="BK84" i="2"/>
  <c r="J216" i="2"/>
  <c r="J120" i="2"/>
  <c r="BK188" i="2"/>
  <c r="J108" i="2"/>
  <c r="J94" i="3"/>
  <c r="BK97" i="4"/>
  <c r="J106" i="5"/>
  <c r="BK121" i="6"/>
  <c r="J198" i="7"/>
  <c r="J90" i="7"/>
  <c r="J115" i="7"/>
  <c r="J209" i="7"/>
  <c r="J125" i="7"/>
  <c r="BK236" i="7"/>
  <c r="BK173" i="7"/>
  <c r="J111" i="7"/>
  <c r="BK107" i="8"/>
  <c r="J95" i="10"/>
  <c r="J90" i="10"/>
  <c r="J110" i="11"/>
  <c r="J184" i="2"/>
  <c r="BK80" i="2"/>
  <c r="J204" i="2"/>
  <c r="J80" i="2"/>
  <c r="BK90" i="3"/>
  <c r="J113" i="4"/>
  <c r="J97" i="5"/>
  <c r="J86" i="6"/>
  <c r="BK185" i="7"/>
  <c r="J97" i="7"/>
  <c r="J122" i="7"/>
  <c r="BK202" i="7"/>
  <c r="J93" i="7"/>
  <c r="BK169" i="7"/>
  <c r="J110" i="8"/>
  <c r="J99" i="9"/>
  <c r="BK106" i="10"/>
  <c r="J116" i="11"/>
  <c r="BK218" i="2"/>
  <c r="J161" i="2"/>
  <c r="BK239" i="2"/>
  <c r="BK151" i="2"/>
  <c r="BK202" i="2"/>
  <c r="J84" i="2"/>
  <c r="BK161" i="2"/>
  <c r="BK105" i="2"/>
  <c r="BK114" i="3"/>
  <c r="J97" i="4"/>
  <c r="J106" i="4"/>
  <c r="J102" i="5"/>
  <c r="BK106" i="6"/>
  <c r="BK90" i="6"/>
  <c r="BK212" i="7"/>
  <c r="J175" i="7"/>
  <c r="J119" i="7"/>
  <c r="J169" i="7"/>
  <c r="J135" i="7"/>
  <c r="J84" i="7"/>
  <c r="J219" i="7"/>
  <c r="BK194" i="7"/>
  <c r="BK87" i="7"/>
  <c r="BK219" i="7"/>
  <c r="J167" i="7"/>
  <c r="BK125" i="7"/>
  <c r="J99" i="8"/>
  <c r="J86" i="9"/>
  <c r="J103" i="11"/>
  <c r="BK260" i="2"/>
  <c r="BK227" i="2"/>
  <c r="J168" i="2"/>
  <c r="J256" i="2"/>
  <c r="J192" i="2"/>
  <c r="J93" i="2"/>
  <c r="J208" i="2"/>
  <c r="BK132" i="2"/>
  <c r="J235" i="2"/>
  <c r="BK120" i="2"/>
  <c r="J101" i="3"/>
  <c r="BK86" i="4"/>
  <c r="BK97" i="5"/>
  <c r="BK97" i="6"/>
  <c r="J183" i="7"/>
  <c r="BK223" i="7"/>
  <c r="BK139" i="7"/>
  <c r="J223" i="7"/>
  <c r="J139" i="7"/>
  <c r="J143" i="7"/>
  <c r="J94" i="8"/>
  <c r="BK86" i="9"/>
  <c r="J113" i="11"/>
  <c r="J252" i="2"/>
  <c r="J186" i="2"/>
  <c r="J97" i="2"/>
  <c r="BK182" i="2"/>
  <c r="BK256" i="2"/>
  <c r="BK186" i="2"/>
  <c r="BK87" i="2"/>
  <c r="BK147" i="2"/>
  <c r="BK97" i="3"/>
  <c r="BK106" i="3"/>
  <c r="BK110" i="4"/>
  <c r="BK94" i="5"/>
  <c r="BK113" i="6"/>
  <c r="J179" i="7"/>
  <c r="BK181" i="7"/>
  <c r="BK132" i="7"/>
  <c r="J227" i="7"/>
  <c r="J132" i="7"/>
  <c r="BK102" i="7"/>
  <c r="J212" i="7"/>
  <c r="BK147" i="7"/>
  <c r="BK94" i="8"/>
  <c r="BK106" i="9"/>
  <c r="J110" i="10"/>
  <c r="BK113" i="11"/>
  <c r="BK196" i="2"/>
  <c r="BK108" i="2"/>
  <c r="J214" i="2"/>
  <c r="BK143" i="2"/>
  <c r="J245" i="2"/>
  <c r="BK198" i="2"/>
  <c r="J143" i="2"/>
  <c r="J102" i="2"/>
  <c r="J106" i="3"/>
  <c r="BK113" i="4"/>
  <c r="BK113" i="5"/>
  <c r="BK117" i="5"/>
  <c r="BK103" i="6"/>
  <c r="BK165" i="7"/>
  <c r="J161" i="7"/>
  <c r="BK233" i="7"/>
  <c r="BK163" i="7"/>
  <c r="BK209" i="7"/>
  <c r="BK128" i="7"/>
  <c r="J86" i="8"/>
  <c r="BK90" i="9"/>
  <c r="BK97" i="11"/>
  <c r="BK79" i="2" l="1"/>
  <c r="J79" i="2"/>
  <c r="J59" i="2" s="1"/>
  <c r="R85" i="3"/>
  <c r="BK85" i="4"/>
  <c r="J85" i="4" s="1"/>
  <c r="R85" i="5"/>
  <c r="R85" i="6"/>
  <c r="T79" i="7"/>
  <c r="T85" i="8"/>
  <c r="BK85" i="9"/>
  <c r="J85" i="9"/>
  <c r="J63" i="9" s="1"/>
  <c r="BK85" i="10"/>
  <c r="J85" i="10" s="1"/>
  <c r="T79" i="2"/>
  <c r="P85" i="3"/>
  <c r="AU57" i="1"/>
  <c r="T85" i="4"/>
  <c r="T85" i="5"/>
  <c r="BK85" i="6"/>
  <c r="J85" i="6" s="1"/>
  <c r="P79" i="7"/>
  <c r="AU62" i="1" s="1"/>
  <c r="BK85" i="8"/>
  <c r="J85" i="8" s="1"/>
  <c r="P85" i="9"/>
  <c r="AU64" i="1"/>
  <c r="T85" i="10"/>
  <c r="P79" i="2"/>
  <c r="AU56" i="1" s="1"/>
  <c r="BK85" i="3"/>
  <c r="J85" i="3" s="1"/>
  <c r="P85" i="4"/>
  <c r="AU58" i="1"/>
  <c r="P85" i="5"/>
  <c r="AU59" i="1"/>
  <c r="T85" i="6"/>
  <c r="R79" i="7"/>
  <c r="R85" i="8"/>
  <c r="T85" i="9"/>
  <c r="P85" i="10"/>
  <c r="AU65" i="1" s="1"/>
  <c r="BK85" i="11"/>
  <c r="J85" i="11"/>
  <c r="J63" i="11" s="1"/>
  <c r="R85" i="11"/>
  <c r="R79" i="2"/>
  <c r="T85" i="3"/>
  <c r="R85" i="4"/>
  <c r="BK85" i="5"/>
  <c r="J85" i="5" s="1"/>
  <c r="P85" i="6"/>
  <c r="AU60" i="1" s="1"/>
  <c r="BK79" i="7"/>
  <c r="J79" i="7" s="1"/>
  <c r="P85" i="8"/>
  <c r="AU63" i="1"/>
  <c r="R85" i="9"/>
  <c r="R85" i="10"/>
  <c r="P85" i="11"/>
  <c r="AU66" i="1"/>
  <c r="T85" i="11"/>
  <c r="F82" i="11"/>
  <c r="BE86" i="11"/>
  <c r="BE97" i="11"/>
  <c r="BE103" i="11"/>
  <c r="BE106" i="11"/>
  <c r="BE110" i="11"/>
  <c r="J56" i="11"/>
  <c r="BE121" i="11"/>
  <c r="E73" i="11"/>
  <c r="BE116" i="11"/>
  <c r="BE90" i="11"/>
  <c r="BE113" i="11"/>
  <c r="J56" i="10"/>
  <c r="F59" i="10"/>
  <c r="BE95" i="10"/>
  <c r="E50" i="10"/>
  <c r="BE86" i="10"/>
  <c r="BE99" i="10"/>
  <c r="BE110" i="10"/>
  <c r="BE90" i="10"/>
  <c r="BE103" i="10"/>
  <c r="BE106" i="10"/>
  <c r="BE90" i="9"/>
  <c r="BE95" i="9"/>
  <c r="BE106" i="9"/>
  <c r="BE86" i="9"/>
  <c r="F59" i="9"/>
  <c r="J79" i="9"/>
  <c r="E50" i="9"/>
  <c r="BE99" i="9"/>
  <c r="BE103" i="9"/>
  <c r="F59" i="8"/>
  <c r="E73" i="8"/>
  <c r="BE103" i="8"/>
  <c r="BE110" i="8"/>
  <c r="J79" i="8"/>
  <c r="BE86" i="8"/>
  <c r="BE90" i="8"/>
  <c r="BE94" i="8"/>
  <c r="BE99" i="8"/>
  <c r="BE107" i="8"/>
  <c r="E69" i="7"/>
  <c r="J73" i="7"/>
  <c r="BE87" i="7"/>
  <c r="BE93" i="7"/>
  <c r="BE102" i="7"/>
  <c r="BE115" i="7"/>
  <c r="BE135" i="7"/>
  <c r="BE177" i="7"/>
  <c r="BE179" i="7"/>
  <c r="BE194" i="7"/>
  <c r="BE219" i="7"/>
  <c r="BE231" i="7"/>
  <c r="BE233" i="7"/>
  <c r="BE236" i="7"/>
  <c r="BE90" i="7"/>
  <c r="BE111" i="7"/>
  <c r="BE132" i="7"/>
  <c r="BE151" i="7"/>
  <c r="BE153" i="7"/>
  <c r="BE159" i="7"/>
  <c r="BE163" i="7"/>
  <c r="BE169" i="7"/>
  <c r="BE173" i="7"/>
  <c r="BE175" i="7"/>
  <c r="BE183" i="7"/>
  <c r="BE227" i="7"/>
  <c r="F55" i="7"/>
  <c r="BE122" i="7"/>
  <c r="BE128" i="7"/>
  <c r="BE155" i="7"/>
  <c r="BE167" i="7"/>
  <c r="BE171" i="7"/>
  <c r="BE185" i="7"/>
  <c r="BE198" i="7"/>
  <c r="BE206" i="7"/>
  <c r="BE209" i="7"/>
  <c r="BE212" i="7"/>
  <c r="BE216" i="7"/>
  <c r="BE80" i="7"/>
  <c r="BE84" i="7"/>
  <c r="BE97" i="7"/>
  <c r="BE105" i="7"/>
  <c r="BE119" i="7"/>
  <c r="BE125" i="7"/>
  <c r="BE139" i="7"/>
  <c r="BE143" i="7"/>
  <c r="BE147" i="7"/>
  <c r="BE149" i="7"/>
  <c r="BE157" i="7"/>
  <c r="BE161" i="7"/>
  <c r="BE165" i="7"/>
  <c r="BE181" i="7"/>
  <c r="BE189" i="7"/>
  <c r="BE202" i="7"/>
  <c r="BE223" i="7"/>
  <c r="J79" i="6"/>
  <c r="BE103" i="6"/>
  <c r="BE90" i="6"/>
  <c r="BE97" i="6"/>
  <c r="BE116" i="6"/>
  <c r="E50" i="6"/>
  <c r="F82" i="6"/>
  <c r="BE106" i="6"/>
  <c r="BE110" i="6"/>
  <c r="BE113" i="6"/>
  <c r="BE121" i="6"/>
  <c r="BE86" i="6"/>
  <c r="E50" i="5"/>
  <c r="J79" i="5"/>
  <c r="BE97" i="5"/>
  <c r="BE113" i="5"/>
  <c r="F59" i="5"/>
  <c r="BE86" i="5"/>
  <c r="BE90" i="5"/>
  <c r="BE94" i="5"/>
  <c r="BE106" i="5"/>
  <c r="BE102" i="5"/>
  <c r="BE110" i="5"/>
  <c r="BE117" i="5"/>
  <c r="E50" i="4"/>
  <c r="J56" i="4"/>
  <c r="BE90" i="4"/>
  <c r="BE97" i="4"/>
  <c r="BE102" i="4"/>
  <c r="BE110" i="4"/>
  <c r="F59" i="4"/>
  <c r="BE86" i="4"/>
  <c r="BE94" i="4"/>
  <c r="BE113" i="4"/>
  <c r="BE106" i="4"/>
  <c r="E50" i="3"/>
  <c r="F59" i="3"/>
  <c r="BE86" i="3"/>
  <c r="BE94" i="3"/>
  <c r="BE90" i="3"/>
  <c r="BE117" i="3"/>
  <c r="J56" i="3"/>
  <c r="BE97" i="3"/>
  <c r="BE101" i="3"/>
  <c r="BE106" i="3"/>
  <c r="BE110" i="3"/>
  <c r="BE114" i="3"/>
  <c r="F76" i="2"/>
  <c r="BE108" i="2"/>
  <c r="BE151" i="2"/>
  <c r="BE165" i="2"/>
  <c r="BE182" i="2"/>
  <c r="BE184" i="2"/>
  <c r="BE204" i="2"/>
  <c r="BE210" i="2"/>
  <c r="BE212" i="2"/>
  <c r="BE216" i="2"/>
  <c r="BE239" i="2"/>
  <c r="BE242" i="2"/>
  <c r="J52" i="2"/>
  <c r="BE84" i="2"/>
  <c r="BE93" i="2"/>
  <c r="BE97" i="2"/>
  <c r="BE124" i="2"/>
  <c r="BE136" i="2"/>
  <c r="BE158" i="2"/>
  <c r="BE188" i="2"/>
  <c r="BE194" i="2"/>
  <c r="BE200" i="2"/>
  <c r="BE231" i="2"/>
  <c r="BE235" i="2"/>
  <c r="BE256" i="2"/>
  <c r="BE267" i="2"/>
  <c r="E48" i="2"/>
  <c r="BE102" i="2"/>
  <c r="BE132" i="2"/>
  <c r="BE140" i="2"/>
  <c r="BE154" i="2"/>
  <c r="BE161" i="2"/>
  <c r="BE186" i="2"/>
  <c r="BE198" i="2"/>
  <c r="BE206" i="2"/>
  <c r="BE208" i="2"/>
  <c r="BE218" i="2"/>
  <c r="BE245" i="2"/>
  <c r="BE249" i="2"/>
  <c r="BE252" i="2"/>
  <c r="BE264" i="2"/>
  <c r="BE271" i="2"/>
  <c r="BE80" i="2"/>
  <c r="BE87" i="2"/>
  <c r="BE90" i="2"/>
  <c r="BE105" i="2"/>
  <c r="BE115" i="2"/>
  <c r="BE120" i="2"/>
  <c r="BE128" i="2"/>
  <c r="BE130" i="2"/>
  <c r="BE143" i="2"/>
  <c r="BE147" i="2"/>
  <c r="BE168" i="2"/>
  <c r="BE172" i="2"/>
  <c r="BE176" i="2"/>
  <c r="BE180" i="2"/>
  <c r="BE190" i="2"/>
  <c r="BE192" i="2"/>
  <c r="BE196" i="2"/>
  <c r="BE202" i="2"/>
  <c r="BE214" i="2"/>
  <c r="BE222" i="2"/>
  <c r="BE227" i="2"/>
  <c r="BE260" i="2"/>
  <c r="J30" i="2"/>
  <c r="F39" i="5"/>
  <c r="BD59" i="1"/>
  <c r="F39" i="6"/>
  <c r="BD60" i="1"/>
  <c r="F37" i="8"/>
  <c r="BB63" i="1" s="1"/>
  <c r="F39" i="8"/>
  <c r="BD63" i="1"/>
  <c r="F38" i="11"/>
  <c r="BC66" i="1"/>
  <c r="F38" i="4"/>
  <c r="BC58" i="1"/>
  <c r="F38" i="5"/>
  <c r="BC59" i="1"/>
  <c r="F36" i="8"/>
  <c r="BA63" i="1"/>
  <c r="F36" i="11"/>
  <c r="BA66" i="1" s="1"/>
  <c r="F38" i="3"/>
  <c r="BC57" i="1"/>
  <c r="F36" i="7"/>
  <c r="BC62" i="1"/>
  <c r="F39" i="4"/>
  <c r="BD58" i="1"/>
  <c r="F36" i="6"/>
  <c r="BA60" i="1"/>
  <c r="F38" i="9"/>
  <c r="BC64" i="1"/>
  <c r="J32" i="9"/>
  <c r="F36" i="2"/>
  <c r="BC56" i="1" s="1"/>
  <c r="F37" i="9"/>
  <c r="BB64" i="1"/>
  <c r="J36" i="3"/>
  <c r="AW57" i="1" s="1"/>
  <c r="F34" i="7"/>
  <c r="BA62" i="1" s="1"/>
  <c r="J36" i="8"/>
  <c r="AW63" i="1" s="1"/>
  <c r="F37" i="10"/>
  <c r="BB65" i="1" s="1"/>
  <c r="F36" i="4"/>
  <c r="BA58" i="1" s="1"/>
  <c r="J36" i="5"/>
  <c r="AW59" i="1" s="1"/>
  <c r="J36" i="9"/>
  <c r="AW64" i="1" s="1"/>
  <c r="J36" i="10"/>
  <c r="AW65" i="1" s="1"/>
  <c r="F35" i="2"/>
  <c r="BB56" i="1"/>
  <c r="F36" i="9"/>
  <c r="BA64" i="1" s="1"/>
  <c r="F36" i="10"/>
  <c r="BA65" i="1" s="1"/>
  <c r="F37" i="2"/>
  <c r="BD56" i="1" s="1"/>
  <c r="J36" i="11"/>
  <c r="AW66" i="1"/>
  <c r="F39" i="3"/>
  <c r="BD57" i="1"/>
  <c r="J36" i="6"/>
  <c r="AW60" i="1"/>
  <c r="F39" i="9"/>
  <c r="BD64" i="1"/>
  <c r="F39" i="10"/>
  <c r="BD65" i="1"/>
  <c r="J36" i="4"/>
  <c r="AW58" i="1" s="1"/>
  <c r="F38" i="6"/>
  <c r="BC60" i="1"/>
  <c r="F37" i="11"/>
  <c r="BB66" i="1"/>
  <c r="AS54" i="1"/>
  <c r="F37" i="3"/>
  <c r="BB57" i="1" s="1"/>
  <c r="F37" i="6"/>
  <c r="BB60" i="1"/>
  <c r="F38" i="8"/>
  <c r="BC63" i="1"/>
  <c r="F39" i="11"/>
  <c r="BD66" i="1"/>
  <c r="F37" i="4"/>
  <c r="BB58" i="1"/>
  <c r="J34" i="7"/>
  <c r="AW62" i="1" s="1"/>
  <c r="F38" i="10"/>
  <c r="BC65" i="1" s="1"/>
  <c r="J34" i="2"/>
  <c r="AW56" i="1" s="1"/>
  <c r="F34" i="2"/>
  <c r="BA56" i="1" s="1"/>
  <c r="F36" i="5"/>
  <c r="BA59" i="1"/>
  <c r="F35" i="7"/>
  <c r="BB62" i="1" s="1"/>
  <c r="F36" i="3"/>
  <c r="BA57" i="1"/>
  <c r="F37" i="5"/>
  <c r="BB59" i="1"/>
  <c r="F37" i="7"/>
  <c r="BD62" i="1" s="1"/>
  <c r="J32" i="3" l="1"/>
  <c r="J63" i="3"/>
  <c r="J32" i="10"/>
  <c r="J63" i="10"/>
  <c r="J32" i="6"/>
  <c r="J63" i="6"/>
  <c r="J32" i="8"/>
  <c r="J63" i="8"/>
  <c r="J30" i="7"/>
  <c r="J59" i="7"/>
  <c r="J32" i="5"/>
  <c r="AG59" i="1" s="1"/>
  <c r="AN59" i="1" s="1"/>
  <c r="J63" i="5"/>
  <c r="J63" i="4"/>
  <c r="J32" i="4"/>
  <c r="AG58" i="1" s="1"/>
  <c r="AG65" i="1"/>
  <c r="AG56" i="1"/>
  <c r="AG64" i="1"/>
  <c r="AG63" i="1"/>
  <c r="AG62" i="1"/>
  <c r="AG60" i="1"/>
  <c r="AG57" i="1"/>
  <c r="J32" i="11"/>
  <c r="AG66" i="1" s="1"/>
  <c r="AN66" i="1" s="1"/>
  <c r="F33" i="2"/>
  <c r="AZ56" i="1"/>
  <c r="F35" i="11"/>
  <c r="AZ66" i="1"/>
  <c r="BA55" i="1"/>
  <c r="J33" i="7"/>
  <c r="AV62" i="1" s="1"/>
  <c r="AT62" i="1" s="1"/>
  <c r="AN62" i="1" s="1"/>
  <c r="J35" i="5"/>
  <c r="AV59" i="1" s="1"/>
  <c r="AT59" i="1" s="1"/>
  <c r="J35" i="8"/>
  <c r="AV63" i="1" s="1"/>
  <c r="AT63" i="1" s="1"/>
  <c r="AN63" i="1" s="1"/>
  <c r="BD61" i="1"/>
  <c r="AU61" i="1"/>
  <c r="F35" i="9"/>
  <c r="AZ64" i="1"/>
  <c r="J35" i="10"/>
  <c r="AV65" i="1"/>
  <c r="AT65" i="1"/>
  <c r="AN65" i="1"/>
  <c r="F33" i="7"/>
  <c r="AZ62" i="1"/>
  <c r="BA61" i="1"/>
  <c r="AW61" i="1"/>
  <c r="J35" i="4"/>
  <c r="AV58" i="1" s="1"/>
  <c r="AT58" i="1" s="1"/>
  <c r="J35" i="11"/>
  <c r="AV66" i="1"/>
  <c r="AT66" i="1"/>
  <c r="F35" i="6"/>
  <c r="AZ60" i="1"/>
  <c r="AU55" i="1"/>
  <c r="AU54" i="1"/>
  <c r="J35" i="6"/>
  <c r="AV60" i="1"/>
  <c r="AT60" i="1"/>
  <c r="AN60" i="1"/>
  <c r="F35" i="3"/>
  <c r="AZ57" i="1"/>
  <c r="F35" i="5"/>
  <c r="AZ59" i="1"/>
  <c r="J35" i="3"/>
  <c r="AV57" i="1"/>
  <c r="AT57" i="1"/>
  <c r="AN57" i="1"/>
  <c r="BB55" i="1"/>
  <c r="AX55" i="1"/>
  <c r="F35" i="10"/>
  <c r="AZ65" i="1"/>
  <c r="F35" i="8"/>
  <c r="AZ63" i="1"/>
  <c r="BB61" i="1"/>
  <c r="AX61" i="1"/>
  <c r="J33" i="2"/>
  <c r="AV56" i="1"/>
  <c r="AT56" i="1"/>
  <c r="AN56" i="1"/>
  <c r="F35" i="4"/>
  <c r="AZ58" i="1"/>
  <c r="BD55" i="1"/>
  <c r="BC61" i="1"/>
  <c r="AY61" i="1" s="1"/>
  <c r="BC55" i="1"/>
  <c r="AY55" i="1"/>
  <c r="J35" i="9"/>
  <c r="AV64" i="1" s="1"/>
  <c r="AT64" i="1" s="1"/>
  <c r="AN64" i="1" s="1"/>
  <c r="AN58" i="1" l="1"/>
  <c r="AG55" i="1"/>
  <c r="AG54" i="1" s="1"/>
  <c r="AK26" i="1" s="1"/>
  <c r="AG61" i="1"/>
  <c r="J41" i="11"/>
  <c r="J41" i="10"/>
  <c r="J41" i="9"/>
  <c r="J41" i="8"/>
  <c r="J39" i="7"/>
  <c r="J41" i="6"/>
  <c r="J41" i="5"/>
  <c r="J41" i="4"/>
  <c r="J41" i="3"/>
  <c r="J39" i="2"/>
  <c r="BC54" i="1"/>
  <c r="W32" i="1" s="1"/>
  <c r="BD54" i="1"/>
  <c r="W33" i="1" s="1"/>
  <c r="BB54" i="1"/>
  <c r="AX54" i="1" s="1"/>
  <c r="AW55" i="1"/>
  <c r="BA54" i="1"/>
  <c r="W30" i="1"/>
  <c r="AZ61" i="1"/>
  <c r="AV61" i="1" s="1"/>
  <c r="AT61" i="1" s="1"/>
  <c r="AZ55" i="1"/>
  <c r="AV55" i="1" s="1"/>
  <c r="AN61" i="1" l="1"/>
  <c r="AT55" i="1"/>
  <c r="AZ54" i="1"/>
  <c r="AV54" i="1"/>
  <c r="AK29" i="1" s="1"/>
  <c r="AW54" i="1"/>
  <c r="AK30" i="1" s="1"/>
  <c r="AY54" i="1"/>
  <c r="W31" i="1"/>
  <c r="AN55" i="1" l="1"/>
  <c r="AK35" i="1"/>
  <c r="W29" i="1"/>
  <c r="AT54" i="1"/>
  <c r="AN54" i="1" s="1"/>
</calcChain>
</file>

<file path=xl/sharedStrings.xml><?xml version="1.0" encoding="utf-8"?>
<sst xmlns="http://schemas.openxmlformats.org/spreadsheetml/2006/main" count="6813" uniqueCount="907">
  <si>
    <t>Export Komplet</t>
  </si>
  <si>
    <t>VZ</t>
  </si>
  <si>
    <t>2.0</t>
  </si>
  <si>
    <t>ZAMOK</t>
  </si>
  <si>
    <t>False</t>
  </si>
  <si>
    <t>{6c4aaf03-166d-4094-8014-452be1e184bf}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</si>
  <si>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</si>
  <si>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</si>
  <si>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</si>
  <si>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</si>
  <si>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</si>
  <si>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</si>
  <si>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</si>
  <si>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</si>
  <si>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117-3439-25A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</si>
  <si>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</si>
  <si>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</si>
  <si>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Výsadba větrolamů v k.ú. Mikulov na Moravě – I. etapa - část 1.a</t>
  </si>
  <si>
    <t>KSO:</t>
  </si>
  <si>
    <t/>
  </si>
  <si>
    <t>CC-CZ:</t>
  </si>
  <si>
    <t>Místo:</t>
  </si>
  <si>
    <t>k.ú. Mikulov na Moravě</t>
  </si>
  <si>
    <t>Datum:</t>
  </si>
  <si>
    <t>8. 7. 2025</t>
  </si>
  <si>
    <t>Zadavatel:</t>
  </si>
  <si>
    <t>IČ:</t>
  </si>
  <si>
    <t>SPÚ ČR, KPÚ pro Jihomoravský kraj</t>
  </si>
  <si>
    <t>DIČ:</t>
  </si>
  <si>
    <t>Účastník:</t>
  </si>
  <si>
    <t>Vyplň údaj</t>
  </si>
  <si>
    <t>Projektant:</t>
  </si>
  <si>
    <t>AGROPTROJEKT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</si>
  <si>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</si>
  <si>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</si>
  <si>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</si>
  <si>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</si>
  <si>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</si>
  <si>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</si>
  <si>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</si>
  <si>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</si>
  <si>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</si>
  <si>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</si>
  <si>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</si>
  <si>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</si>
  <si>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</si>
  <si>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</si>
  <si>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</si>
  <si>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</si>
  <si>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</si>
  <si>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</si>
  <si>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</si>
  <si>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</si>
  <si>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</si>
  <si>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</si>
  <si>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</si>
  <si>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</si>
  <si>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</si>
  <si>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</si>
  <si>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</si>
  <si>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</si>
  <si>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</si>
  <si>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</si>
  <si>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</si>
  <si>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</si>
  <si>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</si>
  <si>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</si>
  <si>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</si>
  <si>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</si>
  <si>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</si>
  <si>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</si>
  <si>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</si>
  <si>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</si>
  <si>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</si>
  <si>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</si>
  <si>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</si>
  <si>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Větrolam V23</t>
  </si>
  <si>
    <t>STA</t>
  </si>
  <si>
    <t>1</t>
  </si>
  <si>
    <t>{f3de5815-9329-4eec-af92-0354e39cd946}</t>
  </si>
  <si>
    <t>2</t>
  </si>
  <si>
    <t>/</t>
  </si>
  <si>
    <t>Soupis</t>
  </si>
  <si>
    <t>###NOINSERT###</t>
  </si>
  <si>
    <t>SO-011</t>
  </si>
  <si>
    <t>1. rok pěstební péče</t>
  </si>
  <si>
    <t>{8d780d8f-046b-49b2-af24-b113e5446608}</t>
  </si>
  <si>
    <t>SO-012</t>
  </si>
  <si>
    <t>2. rok pěstební péče</t>
  </si>
  <si>
    <t>{fb07132b-9046-4613-bc65-81c6f87786fc}</t>
  </si>
  <si>
    <t>SO-013</t>
  </si>
  <si>
    <t>3. rok pěstební péče</t>
  </si>
  <si>
    <t>{7283e052-9cae-49e3-9324-4dcbb709618c}</t>
  </si>
  <si>
    <t>VRN SO-01</t>
  </si>
  <si>
    <t>Vedlejší rozpočtové náklady</t>
  </si>
  <si>
    <t>{b5238cd9-26ec-4e12-806f-56e037770e54}</t>
  </si>
  <si>
    <t>SO-02</t>
  </si>
  <si>
    <t>Větrolam V22</t>
  </si>
  <si>
    <t>{d64ff345-b451-421f-bde5-b4f07f7dee81}</t>
  </si>
  <si>
    <t>SO-021</t>
  </si>
  <si>
    <t>{a9f2c702-1344-4c17-8fab-56f7d8d03474}</t>
  </si>
  <si>
    <t>SO-022</t>
  </si>
  <si>
    <t>{b8cca4a4-d347-4682-a430-59840a82cb62}</t>
  </si>
  <si>
    <t>SO-023</t>
  </si>
  <si>
    <t>{00743806-a000-46f1-9e7a-26f1b2247c7e}</t>
  </si>
  <si>
    <t>VRN SO-02</t>
  </si>
  <si>
    <t>{51de668c-903d-45ff-b600-7b33d68daa46}</t>
  </si>
  <si>
    <t>KRYCÍ LIST SOUPISU PRACÍ</t>
  </si>
  <si>
    <t>Objekt:</t>
  </si>
  <si>
    <t>SO-01 - Větrolam V23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</si>
  <si>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</si>
  <si>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</si>
  <si>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</si>
  <si>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</si>
  <si>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</si>
  <si>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</si>
  <si>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</si>
  <si>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</si>
  <si>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</si>
  <si>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</si>
  <si>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</si>
  <si>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</si>
  <si>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</si>
  <si>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</si>
  <si>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</si>
  <si>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</si>
  <si>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</si>
  <si>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</si>
  <si>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184813511</t>
  </si>
  <si>
    <t>Chemické odplevelení před založením kultury postřikem na široko v rovině a svahu do 1:5 ručně</t>
  </si>
  <si>
    <t>m2</t>
  </si>
  <si>
    <t>CS ÚRS 2025 01</t>
  </si>
  <si>
    <t>4</t>
  </si>
  <si>
    <t>ROZPOCET</t>
  </si>
  <si>
    <t>-862380322</t>
  </si>
  <si>
    <t>PP</t>
  </si>
  <si>
    <t>Chemické odplevelení půdy před založením kultury, trávníku nebo zpevněných ploch ručně o jakékoli výměře postřikem na široko v rovině nebo na svahu do 1:5</t>
  </si>
  <si>
    <t>Online PSC</t>
  </si>
  <si>
    <t>https://podminky.urs.cz/item/CS_URS_2025_01/184813511</t>
  </si>
  <si>
    <t>VV</t>
  </si>
  <si>
    <t>7229-325</t>
  </si>
  <si>
    <t>183403112</t>
  </si>
  <si>
    <t>Obdělání půdy oráním na hl přes 0,1 do 0,2 m v rovině a svahu do 1:5</t>
  </si>
  <si>
    <t>-253618701</t>
  </si>
  <si>
    <t>Obdělání půdy oráním hl. přes 100 do 200 mm v rovině nebo na svahu do 1:5</t>
  </si>
  <si>
    <t>https://podminky.urs.cz/item/CS_URS_2025_01/183403112</t>
  </si>
  <si>
    <t>3</t>
  </si>
  <si>
    <t>183403151</t>
  </si>
  <si>
    <t>Obdělání půdy smykováním v rovině a svahu do 1:5</t>
  </si>
  <si>
    <t>1352212079</t>
  </si>
  <si>
    <t>Obdělání půdy smykováním v rovině nebo na svahu do 1:5</t>
  </si>
  <si>
    <t>https://podminky.urs.cz/item/CS_URS_2025_01/183403151</t>
  </si>
  <si>
    <t>183403152</t>
  </si>
  <si>
    <t>Obdělání půdy vláčením v rovině a svahu do 1:5</t>
  </si>
  <si>
    <t>460769164</t>
  </si>
  <si>
    <t>Obdělání půdy vláčením v rovině nebo na svahu do 1:5</t>
  </si>
  <si>
    <t>https://podminky.urs.cz/item/CS_URS_2025_01/183403152</t>
  </si>
  <si>
    <t>5</t>
  </si>
  <si>
    <t>183403213</t>
  </si>
  <si>
    <t>Obdělání půdy frézováním ve svahu přes 1:5 do 1:2</t>
  </si>
  <si>
    <t>-1522635650</t>
  </si>
  <si>
    <t>Obdělání půdy frézováním na svahu přes 1:5 do 1:2</t>
  </si>
  <si>
    <t>https://podminky.urs.cz/item/CS_URS_2025_01/183403213</t>
  </si>
  <si>
    <t>"setí po výsadbě; bez mulčovaných ploch; bez květnaté louky" 6904-920-795</t>
  </si>
  <si>
    <t>6</t>
  </si>
  <si>
    <t>181451121</t>
  </si>
  <si>
    <t>Založení lučního trávníku výsevem pl přes 1000 m2 v rovině a ve svahu do 1:5</t>
  </si>
  <si>
    <t>2133477730</t>
  </si>
  <si>
    <t>Založení trávníku na půdě předem připravené plochy přes 1000 m2 výsevem včetně utažení lučního v rovině nebo na svahu do 1:5</t>
  </si>
  <si>
    <t>https://podminky.urs.cz/item/CS_URS_2025_01/181451121</t>
  </si>
  <si>
    <t>"květnatá louka a travobylinný porost bez mulčované plochy" 5189+795</t>
  </si>
  <si>
    <t>Součet</t>
  </si>
  <si>
    <t>7</t>
  </si>
  <si>
    <t>M</t>
  </si>
  <si>
    <t>00572472</t>
  </si>
  <si>
    <t>osivo směs travní krajinná-rovinná</t>
  </si>
  <si>
    <t>kg</t>
  </si>
  <si>
    <t>8</t>
  </si>
  <si>
    <t>-978917077</t>
  </si>
  <si>
    <t>"travní směs viz TZ" (5189)/100*2,5</t>
  </si>
  <si>
    <t>00572521_D</t>
  </si>
  <si>
    <t>osivo trávobylinná louka klasická</t>
  </si>
  <si>
    <t>1974174515</t>
  </si>
  <si>
    <t>"květnatá louka - viz TZ; 5-8g/m2" 8/1000*(795)</t>
  </si>
  <si>
    <t>9</t>
  </si>
  <si>
    <t>111151231</t>
  </si>
  <si>
    <t>Pokosení trávníku lučního pl do 10000 m2 s odvozem do 20 km v rovině a svahu do 1:5</t>
  </si>
  <si>
    <t>1120052639</t>
  </si>
  <si>
    <t>Pokosení trávníku při souvislé ploše přes 1000 do 10000 m2 lučního v rovině nebo svahu do 1:5</t>
  </si>
  <si>
    <t>https://podminky.urs.cz/item/CS_URS_2025_01/111151231</t>
  </si>
  <si>
    <t>"část pozemku trávobylinný podrost" 5189</t>
  </si>
  <si>
    <t>"část pozemku květnatá louka" 795</t>
  </si>
  <si>
    <t xml:space="preserve">"bez mulčované plochy" </t>
  </si>
  <si>
    <t>10</t>
  </si>
  <si>
    <t>171201211_R</t>
  </si>
  <si>
    <t>Poplatek za uložení shrabku v kompostárně</t>
  </si>
  <si>
    <t>t</t>
  </si>
  <si>
    <t>-409488421</t>
  </si>
  <si>
    <t>https://podminky.urs.cz/item/CS_URS_2025_01/171201211_R</t>
  </si>
  <si>
    <t>(5189+795)/10000</t>
  </si>
  <si>
    <t>11</t>
  </si>
  <si>
    <t>183101114</t>
  </si>
  <si>
    <t>Hloubení jamek bez výměny půdy zeminy skupiny 1 až 4 obj přes 0,05 do 0,125 m3 v rovině a svahu do 1:5</t>
  </si>
  <si>
    <t>kus</t>
  </si>
  <si>
    <t>1567056897</t>
  </si>
  <si>
    <t>Hloubení jamek pro vysazování rostlin v zemině skupiny 1 až 4 bez výměny půdy v rovině nebo na svahu do 1:5, objemu přes 0,05 do 0,125 m3</t>
  </si>
  <si>
    <t>https://podminky.urs.cz/item/CS_URS_2025_01/183101114</t>
  </si>
  <si>
    <t>"soliterní stromy" 6</t>
  </si>
  <si>
    <t>184102113</t>
  </si>
  <si>
    <t>Výsadba dřeviny s balem D přes 0,3 do 0,4 m do jamky se zalitím v rovině a svahu do 1:5</t>
  </si>
  <si>
    <t>-2052028266</t>
  </si>
  <si>
    <t>Výsadba dřeviny s balem do předem vyhloubené jamky se zalitím v rovině nebo na svahu do 1:5, při průměru balu přes 300 do 400 mm</t>
  </si>
  <si>
    <t>https://podminky.urs.cz/item/CS_URS_2025_01/184102113</t>
  </si>
  <si>
    <t>"stromy soliterní" 6</t>
  </si>
  <si>
    <t>13</t>
  </si>
  <si>
    <t>0265705_D</t>
  </si>
  <si>
    <t>Morus alba (morušovník bílý); 150 - 200 cm; ZB</t>
  </si>
  <si>
    <t>-1005995812</t>
  </si>
  <si>
    <t>14</t>
  </si>
  <si>
    <t>0265706_D</t>
  </si>
  <si>
    <t>Sorbus domestica (jeřáb oskeruše); 150 - 200 cm; ZB</t>
  </si>
  <si>
    <t>264287411</t>
  </si>
  <si>
    <t>15</t>
  </si>
  <si>
    <t>184801121</t>
  </si>
  <si>
    <t>Ošetřování vysazených dřevin solitérních v rovině a svahu do 1:5</t>
  </si>
  <si>
    <t>-180005300</t>
  </si>
  <si>
    <t>Ošetření vysazených dřevin solitérních v rovině nebo na svahu do 1:5</t>
  </si>
  <si>
    <t>https://podminky.urs.cz/item/CS_URS_2025_01/184801121</t>
  </si>
  <si>
    <t>"nátěr kmene proti korní spále, včetně dodání přípravku" 6</t>
  </si>
  <si>
    <t>16</t>
  </si>
  <si>
    <t>184215133</t>
  </si>
  <si>
    <t>Ukotvení kmene dřevin v rovině nebo na svahu do 1:5 třemi kůly D do 0,1 m dl přes 2 do 3 m</t>
  </si>
  <si>
    <t>-1631115504</t>
  </si>
  <si>
    <t>Ukotvení dřeviny kůly v rovině nebo na svahu do 1:5 třemi kůly, délky přes 2 do 3 m</t>
  </si>
  <si>
    <t>https://podminky.urs.cz/item/CS_URS_2025_01/184215133</t>
  </si>
  <si>
    <t>"slouží jako kotvení, ale i jako základ ochranného pláště soliterní dřeviny" 6</t>
  </si>
  <si>
    <t>17</t>
  </si>
  <si>
    <t>60591253</t>
  </si>
  <si>
    <t>kůl vyvazovací dřevěný impregnovaný D 8cm dl 2m</t>
  </si>
  <si>
    <t>-1465146080</t>
  </si>
  <si>
    <t>3*6</t>
  </si>
  <si>
    <t>18</t>
  </si>
  <si>
    <t>184813121_R</t>
  </si>
  <si>
    <t>Ochrana dřevin před okusem mechanicky pletivem v rovině a svahu do 1:5</t>
  </si>
  <si>
    <t>-200506827</t>
  </si>
  <si>
    <t>Ochrana dřevin před okusem zvěří mechanicky v rovině nebo ve svahu do 1:5, pletivem, výšky do 2 m</t>
  </si>
  <si>
    <t>https://podminky.urs.cz/item/CS_URS_2025_01/184813121_R</t>
  </si>
  <si>
    <t>"ochranná konstrukce z pletiva a opory soliterní dřeviny ze tří kůlů spojených příčkami dole i nahoře; včetně potřebného materiálu" 6</t>
  </si>
  <si>
    <t>19</t>
  </si>
  <si>
    <t>185802113</t>
  </si>
  <si>
    <t>Hnojení půdy umělým hnojivem na široko v rovině a svahu do 1:5</t>
  </si>
  <si>
    <t>-1180242981</t>
  </si>
  <si>
    <t>Hnojení půdy nebo trávníku v rovině nebo na svahu do 1:5 umělým hnojivem na široko</t>
  </si>
  <si>
    <t>https://podminky.urs.cz/item/CS_URS_2025_01/185802113</t>
  </si>
  <si>
    <t>"použití  v ploše dvojřad a u soliter (mulčovaná plocha); plošně 100g/m2" (920)*0,0001</t>
  </si>
  <si>
    <t>20</t>
  </si>
  <si>
    <t>251111110_R</t>
  </si>
  <si>
    <t>půdní kondicionér na bázi silkátových koloidů (aplikace půdního kondicionéru viz. TZ)</t>
  </si>
  <si>
    <t>761722193</t>
  </si>
  <si>
    <t>půdní kondicionér</t>
  </si>
  <si>
    <t>"půdní kondicionér 100g/m2 viz TZ" (920)*0,0001*1000</t>
  </si>
  <si>
    <t>185802114_D</t>
  </si>
  <si>
    <t>Hnojení půdy umělým hnojivem k jednotlivým rostlinám v rovině a svahu do 1:5</t>
  </si>
  <si>
    <t>1036989645</t>
  </si>
  <si>
    <t>Hnojení půdy nebo trávníku v rovině nebo na svahu do 1:5 umělým hnojivem s rozdělením k jednotlivým rostlinám</t>
  </si>
  <si>
    <t>https://podminky.urs.cz/item/CS_URS_2025_01/185802114_D</t>
  </si>
  <si>
    <t>"aplikace hydrogelu" (1466)*30/1000000</t>
  </si>
  <si>
    <t>22</t>
  </si>
  <si>
    <t>251111110_D</t>
  </si>
  <si>
    <t>půdní kondicionér/hydroabsorbent (aplikace půdního kondicionéru viz. TZ)</t>
  </si>
  <si>
    <t>577366873</t>
  </si>
  <si>
    <t>hydrogel (bal. 25 kg)</t>
  </si>
  <si>
    <t>"k dřevinám jednotlivě; stromy cca 30g/ks; keře 30g/ks" (1466)*30/1000</t>
  </si>
  <si>
    <t>23</t>
  </si>
  <si>
    <t>185802114</t>
  </si>
  <si>
    <t>-1927488262</t>
  </si>
  <si>
    <t>https://podminky.urs.cz/item/CS_URS_2025_01/185802114</t>
  </si>
  <si>
    <t>"50 dkg/ks nebo odpovídající množství tablet" (1466)*50/1000000</t>
  </si>
  <si>
    <t>24</t>
  </si>
  <si>
    <t>25191155_R</t>
  </si>
  <si>
    <t>hnojivo průmyslové</t>
  </si>
  <si>
    <t>414468456</t>
  </si>
  <si>
    <t>(1466)*50/1000</t>
  </si>
  <si>
    <t>25</t>
  </si>
  <si>
    <t>183101113</t>
  </si>
  <si>
    <t>Hloubení jamek bez výměny půdy zeminy skupiny 1 až 4 obj přes 0,02 do 0,05 m3 v rovině a svahu do 1:5</t>
  </si>
  <si>
    <t>2111093890</t>
  </si>
  <si>
    <t>Hloubení jamek pro vysazování rostlin v zemině skupiny 1 až 4 bez výměny půdy v rovině nebo na svahu do 1:5, objemu přes 0,02 do 0,05 m3</t>
  </si>
  <si>
    <t>https://podminky.urs.cz/item/CS_URS_2025_01/183101113</t>
  </si>
  <si>
    <t>"Stromy a keře" 140+50+760+510</t>
  </si>
  <si>
    <t>26</t>
  </si>
  <si>
    <t>184102111</t>
  </si>
  <si>
    <t>Výsadba dřeviny s balem D přes 0,1 do 0,2 m do jamky se zalitím v rovině a svahu do 1:5</t>
  </si>
  <si>
    <t>1107954380</t>
  </si>
  <si>
    <t>Výsadba dřeviny s balem do předem vyhloubené jamky se zalitím v rovině nebo na svahu do 1:5, při průměru balu přes 100 do 200 mm</t>
  </si>
  <si>
    <t>https://podminky.urs.cz/item/CS_URS_2025_01/184102111</t>
  </si>
  <si>
    <t>"stromy listnaté do skupin; keře a stromovité keře" 140+50</t>
  </si>
  <si>
    <t>27</t>
  </si>
  <si>
    <t>184102110</t>
  </si>
  <si>
    <t>Výsadba dřeviny s balem D do 0,1 m do jamky se zalitím v rovině a svahu do 1:5</t>
  </si>
  <si>
    <t>-1095774659</t>
  </si>
  <si>
    <t>Výsadba dřeviny s balem do předem vyhloubené jamky se zalitím v rovině nebo na svahu do 1:5, při průměru balu do 100 mm</t>
  </si>
  <si>
    <t>https://podminky.urs.cz/item/CS_URS_2025_01/184102110</t>
  </si>
  <si>
    <t>"keře podsadbové a keře výplňové" 760+510</t>
  </si>
  <si>
    <t>28</t>
  </si>
  <si>
    <t>0265300_D</t>
  </si>
  <si>
    <t>Acer platanoides (javor mléč); 125-150 cm; KK</t>
  </si>
  <si>
    <t>1142091627</t>
  </si>
  <si>
    <t>29</t>
  </si>
  <si>
    <t>0265301_D</t>
  </si>
  <si>
    <t>Carpinus betulus (habr obecný); 125-150 cm; KK</t>
  </si>
  <si>
    <t>1445127933</t>
  </si>
  <si>
    <t>30</t>
  </si>
  <si>
    <t>0265302_D</t>
  </si>
  <si>
    <t>Prunus avium (třešeň ptačí); 125-150 cm; KK</t>
  </si>
  <si>
    <t>21103355</t>
  </si>
  <si>
    <t>31</t>
  </si>
  <si>
    <t>0265332_D</t>
  </si>
  <si>
    <t>Quercus cerris (dub cer); 125-150 cm; KK</t>
  </si>
  <si>
    <t>-1491426383</t>
  </si>
  <si>
    <t>32</t>
  </si>
  <si>
    <t>0265303_D</t>
  </si>
  <si>
    <t>Quercus petraea (dub zimní); 125-150 cm; KK</t>
  </si>
  <si>
    <t>-2137817271</t>
  </si>
  <si>
    <t>33</t>
  </si>
  <si>
    <t>0265304_D</t>
  </si>
  <si>
    <t>Sorbus torminalis (jeřáb břek); 125-150 cm; KK</t>
  </si>
  <si>
    <t>-812750369</t>
  </si>
  <si>
    <t>34</t>
  </si>
  <si>
    <t>0265306_D</t>
  </si>
  <si>
    <t>Tilia cordata (lípa malolistá); 125-150 cm; KK</t>
  </si>
  <si>
    <t>1018001488</t>
  </si>
  <si>
    <t>35</t>
  </si>
  <si>
    <t>0265320_D</t>
  </si>
  <si>
    <t>Acer campestre (javor babyka); 125-150 cm; KK</t>
  </si>
  <si>
    <t>210885978</t>
  </si>
  <si>
    <t>36</t>
  </si>
  <si>
    <t>0265322_D</t>
  </si>
  <si>
    <t>Crateagus monogyna (hloh jednosemenný); 125-150 cm; KK</t>
  </si>
  <si>
    <t>-1655697687</t>
  </si>
  <si>
    <t>37</t>
  </si>
  <si>
    <t>0265324_D</t>
  </si>
  <si>
    <t>Rhamnus cathartica (řeštlák počistivý); 125-150 cm; KK</t>
  </si>
  <si>
    <t>996827996</t>
  </si>
  <si>
    <t>38</t>
  </si>
  <si>
    <t>0265161_D</t>
  </si>
  <si>
    <t>Cornus sanguinea (svída obecná); 40-60 cm; KK</t>
  </si>
  <si>
    <t>1928140042</t>
  </si>
  <si>
    <t>39</t>
  </si>
  <si>
    <t>0265163_D</t>
  </si>
  <si>
    <t>Lonicera xylosteum (zimolez obecný); 40-60 cm; KK</t>
  </si>
  <si>
    <t>1811860308</t>
  </si>
  <si>
    <t>40</t>
  </si>
  <si>
    <t>0265162_D</t>
  </si>
  <si>
    <t>Ligustrum vulgare (ptačí zob); 40-60 cm; KK</t>
  </si>
  <si>
    <t>-58137699</t>
  </si>
  <si>
    <t>41</t>
  </si>
  <si>
    <t>0265164_D</t>
  </si>
  <si>
    <t>Prunus spinosa (trnka obecná); 40-60 cm; KK</t>
  </si>
  <si>
    <t>529161446</t>
  </si>
  <si>
    <t>42</t>
  </si>
  <si>
    <t>0265165_D</t>
  </si>
  <si>
    <t>Rosa canina (růže šípková); 40-60 cm; KK</t>
  </si>
  <si>
    <t>-1537914357</t>
  </si>
  <si>
    <t>43</t>
  </si>
  <si>
    <t>0265134_D</t>
  </si>
  <si>
    <t>Cornus mas (dřín jarní); 40-60 cm; KK</t>
  </si>
  <si>
    <t>-286604595</t>
  </si>
  <si>
    <t>44</t>
  </si>
  <si>
    <t>0265166_D</t>
  </si>
  <si>
    <t>Corylus avellana (líska obecná); 40-60 cm; KK</t>
  </si>
  <si>
    <t>383181959</t>
  </si>
  <si>
    <t>45</t>
  </si>
  <si>
    <t>0265172_D</t>
  </si>
  <si>
    <t>Euonymus europaeus (brslen evropský); 40-60 cm; KK</t>
  </si>
  <si>
    <t>-1505646964</t>
  </si>
  <si>
    <t>46</t>
  </si>
  <si>
    <t>0265169_D</t>
  </si>
  <si>
    <t>Viburnum opulus (kalina obecná); 40-60 cm; KK</t>
  </si>
  <si>
    <t>611887337</t>
  </si>
  <si>
    <t>47</t>
  </si>
  <si>
    <t>184215112</t>
  </si>
  <si>
    <t>Ukotvení kmene dřevin v rovině nebo na svahu do 1:5 jedním kůlem D do 0,1 m dl přes 1 do 2 m</t>
  </si>
  <si>
    <t>-88039634</t>
  </si>
  <si>
    <t>Ukotvení dřeviny kůly v rovině nebo na svahu do 1:5 jedním kůlem, délky přes 1 do 2 m</t>
  </si>
  <si>
    <t>https://podminky.urs.cz/item/CS_URS_2025_01/184215112</t>
  </si>
  <si>
    <t>"jen stromy a stromovité keře do skupin" 140+50</t>
  </si>
  <si>
    <t>48</t>
  </si>
  <si>
    <t>60591253_d</t>
  </si>
  <si>
    <t>kůl vyvazovací dřevěný impregnovaný D 8cm dl 1,5m</t>
  </si>
  <si>
    <t>1444472336</t>
  </si>
  <si>
    <t>"lze použít i hranol odpovédající velikosti - kůl má především funkci signalizační viz TZ"</t>
  </si>
  <si>
    <t>49</t>
  </si>
  <si>
    <t>184813121</t>
  </si>
  <si>
    <t>Ochrana dřevin před okusem ručně pletivem v rovině a svahu do 1:5</t>
  </si>
  <si>
    <t>587331412</t>
  </si>
  <si>
    <t>Ochrana dřevin před okusem zvěří ručně v rovině nebo ve svahu do 1:5, pletivem, výšky do 2 m</t>
  </si>
  <si>
    <t>https://podminky.urs.cz/item/CS_URS_2025_01/184813121</t>
  </si>
  <si>
    <t>"jen stromy, pokud to tvar výpěstku dovolí" 140</t>
  </si>
  <si>
    <t>50</t>
  </si>
  <si>
    <t>184813134</t>
  </si>
  <si>
    <t>Ochrana listnatých dřevin přes 70 cm před okusem chemickým nátěrem v rovině a svahu do 1:5</t>
  </si>
  <si>
    <t>100 kus</t>
  </si>
  <si>
    <t>1460773700</t>
  </si>
  <si>
    <t>Ochrana dřevin před okusem zvěří chemicky nátěrem, v rovině nebo ve svahu do 1:5 listnatých, výšky přes 70 cm</t>
  </si>
  <si>
    <t>https://podminky.urs.cz/item/CS_URS_2025_01/184813134</t>
  </si>
  <si>
    <t>(140+50)/100</t>
  </si>
  <si>
    <t>51</t>
  </si>
  <si>
    <t>184813133</t>
  </si>
  <si>
    <t>Ochrana listnatých dřevin do 70 cm před okusem chemickým nátěrem v rovině a svahu do 1:5</t>
  </si>
  <si>
    <t>1152261090</t>
  </si>
  <si>
    <t>Ochrana dřevin před okusem zvěří chemicky nátěrem, v rovině nebo ve svahu do 1:5 listnatých, výšky do 70 cm</t>
  </si>
  <si>
    <t>https://podminky.urs.cz/item/CS_URS_2025_01/184813133</t>
  </si>
  <si>
    <t>(760+510)/100</t>
  </si>
  <si>
    <t>52</t>
  </si>
  <si>
    <t>184911421</t>
  </si>
  <si>
    <t>Mulčování rostlin kůrou tl do 0,1 m v rovině a svahu do 1:5</t>
  </si>
  <si>
    <t>-1278758019</t>
  </si>
  <si>
    <t>Mulčování vysazených rostlin mulčovací kůrou, tl. do 100 mm v rovině nebo na svahu do 1:5</t>
  </si>
  <si>
    <t>https://podminky.urs.cz/item/CS_URS_2025_01/184911421</t>
  </si>
  <si>
    <t>53</t>
  </si>
  <si>
    <t>103911001_R</t>
  </si>
  <si>
    <t>štěpka mulčovací VL</t>
  </si>
  <si>
    <t>m3</t>
  </si>
  <si>
    <t>1527954873</t>
  </si>
  <si>
    <t xml:space="preserve">štěpka mulčovací VL </t>
  </si>
  <si>
    <t>920/10</t>
  </si>
  <si>
    <t>54</t>
  </si>
  <si>
    <t>185804312</t>
  </si>
  <si>
    <t>Zalití rostlin vodou plocha přes 20 m2</t>
  </si>
  <si>
    <t>1370857443</t>
  </si>
  <si>
    <t>Zalití rostlin vodou plochy záhonů jednotlivě přes 20 m2</t>
  </si>
  <si>
    <t>https://podminky.urs.cz/item/CS_URS_2025_01/185804312</t>
  </si>
  <si>
    <t>"soliterní stromy 30l, stromy 15l a keře 5l (2x)" (6*0,03+(140+50)*0,015+(760+510)*0,005)*2</t>
  </si>
  <si>
    <t>55</t>
  </si>
  <si>
    <t>185851121</t>
  </si>
  <si>
    <t>Dovoz vody pro zálivku rostlin za vzdálenost do 1000 m</t>
  </si>
  <si>
    <t>1008015033</t>
  </si>
  <si>
    <t>Dovoz vody pro zálivku rostlin na vzdálenost do 1000 m</t>
  </si>
  <si>
    <t>https://podminky.urs.cz/item/CS_URS_2025_01/185851121</t>
  </si>
  <si>
    <t>56</t>
  </si>
  <si>
    <t>185851129</t>
  </si>
  <si>
    <t>Příplatek k dovozu vody pro zálivku rostlin do 1000 m ZKD 1000 m</t>
  </si>
  <si>
    <t>-1700590182</t>
  </si>
  <si>
    <t>Dovoz vody pro zálivku rostlin Příplatek k ceně za každých dalších i započatých 1000 m</t>
  </si>
  <si>
    <t>https://podminky.urs.cz/item/CS_URS_2025_01/185851129</t>
  </si>
  <si>
    <t>"+ 3km" 3*18,76</t>
  </si>
  <si>
    <t>57</t>
  </si>
  <si>
    <t>348951250_R</t>
  </si>
  <si>
    <t>Oplocení kultur v 1,6 m s drátěným pletivem</t>
  </si>
  <si>
    <t>m</t>
  </si>
  <si>
    <t>-683183923</t>
  </si>
  <si>
    <t xml:space="preserve">Oplocení lesních kultur dřevěnými kůly hoblovanými, bez impregnace, nebo odkorněnými s impregnací, v osové vzdálenosti 3 m, v oplocení výšky 1,6 m, s drátěným pletivem </t>
  </si>
  <si>
    <t>https://podminky.urs.cz/item/CS_URS_2025_01/348951250_R</t>
  </si>
  <si>
    <t>"viz TZ" 856</t>
  </si>
  <si>
    <t>58</t>
  </si>
  <si>
    <t>348952262</t>
  </si>
  <si>
    <t>Osazení vrat z plotových tyček výšky do 1,5 m plochy do 10 m2</t>
  </si>
  <si>
    <t>-1549164069</t>
  </si>
  <si>
    <t>Osazení oplocení lesních kultur vrata z plotových tyček výšky do 1,5 m plochy přes 2 do 10 m2</t>
  </si>
  <si>
    <t>https://podminky.urs.cz/item/CS_URS_2025_01/348952262</t>
  </si>
  <si>
    <t>"1ks bran šířky cca 4m" 8*4</t>
  </si>
  <si>
    <t>59</t>
  </si>
  <si>
    <t>R konstrukce</t>
  </si>
  <si>
    <t>Přelez tvaru "A" z dřevěných kuláčů přes oplocenku u každé brány v 1,6 m; zřízení, včetně materiálu</t>
  </si>
  <si>
    <t>ks</t>
  </si>
  <si>
    <t>-1070757274</t>
  </si>
  <si>
    <t>https://podminky.urs.cz/item/CS_URS_2025_01/R konstrukce</t>
  </si>
  <si>
    <t>60</t>
  </si>
  <si>
    <t>R konstrukce 02</t>
  </si>
  <si>
    <t>Berlička; odsedávka pro drace ve tvaru T, min. 2 m nad zemí, příčka 30 cm</t>
  </si>
  <si>
    <t>-111379621</t>
  </si>
  <si>
    <t>https://podminky.urs.cz/item/CS_URS_2025_01/R konstrukce 02</t>
  </si>
  <si>
    <t>"viz TZ" 5</t>
  </si>
  <si>
    <t>61</t>
  </si>
  <si>
    <t>998231311</t>
  </si>
  <si>
    <t>Přesun hmot pro sadovnické a krajinářské úpravy vodorovně do 5000 m</t>
  </si>
  <si>
    <t>-1060210339</t>
  </si>
  <si>
    <t>Přesun hmot pro sadovnické a krajinářské úpravy strojně dopravní vzdálenost do 5000 m</t>
  </si>
  <si>
    <t>https://podminky.urs.cz/item/CS_URS_2025_01/998231311</t>
  </si>
  <si>
    <t>Soupis:</t>
  </si>
  <si>
    <t>SO-011 - 1. rok pěstební péče</t>
  </si>
  <si>
    <t>184851256</t>
  </si>
  <si>
    <t>Strojní ožínání sazenic celoplošné sklon do 1:5 střední viditelnost a v buřeně od 30 do 60 cm</t>
  </si>
  <si>
    <t>ha</t>
  </si>
  <si>
    <t>-1328715662</t>
  </si>
  <si>
    <t>Strojní ožínání sazenic celoplošné sklon do 1:5 při viditelnosti střední, výšky od 30 do 60 cm</t>
  </si>
  <si>
    <t>https://podminky.urs.cz/item/CS_URS_2025_01/184851256</t>
  </si>
  <si>
    <t>"ožínání, případně kosení, plošných výsadeb v oplocenkách (včetně okrajů vně plotu)+ okolí soliter 3x ročně" (5189+920)*3*0,0001</t>
  </si>
  <si>
    <t>1745441916</t>
  </si>
  <si>
    <t>"3x ročně" (795)*3</t>
  </si>
  <si>
    <t>171201211_D</t>
  </si>
  <si>
    <t>-1526383864</t>
  </si>
  <si>
    <t>"plocha louky" ((795)*3)/10000*15</t>
  </si>
  <si>
    <t>185804214</t>
  </si>
  <si>
    <t>Vypletí záhonu dřevin ve skupinách s naložením a odvozem odpadu do 20 km v rovině a svahu do 1:5</t>
  </si>
  <si>
    <t>-1356791049</t>
  </si>
  <si>
    <t>Vypletí v rovině nebo na svahu do 1:5 dřevin ve skupinách</t>
  </si>
  <si>
    <t>https://podminky.urs.cz/item/CS_URS_2025_01/185804214</t>
  </si>
  <si>
    <t>"mulčovaná plocha" 920</t>
  </si>
  <si>
    <t>184911111</t>
  </si>
  <si>
    <t>Znovuuvázání dřeviny ke kůlům</t>
  </si>
  <si>
    <t>-325761283</t>
  </si>
  <si>
    <t>Znovuuvázání dřeviny jedním úvazkem ke stávajícímu kůlu</t>
  </si>
  <si>
    <t>https://podminky.urs.cz/item/CS_URS_2025_01/184911111</t>
  </si>
  <si>
    <t>"včetně kontroly kotvení; včetně kontroly oplocenek; včetně drobných oprav"</t>
  </si>
  <si>
    <t>"1x ročně" 6+140+50</t>
  </si>
  <si>
    <t>184808211</t>
  </si>
  <si>
    <t>Ochrana sazenic proti škodám zvěří nátěrem nebo postřikem</t>
  </si>
  <si>
    <t>-913059658</t>
  </si>
  <si>
    <t>Ochrana sazenic proti škodám zvěří nátěrem nebo postřikem ochranným prostředkem</t>
  </si>
  <si>
    <t>https://podminky.urs.cz/item/CS_URS_2025_01/184808211</t>
  </si>
  <si>
    <t>"1x ročně" 140+50+760+510</t>
  </si>
  <si>
    <t>553264600</t>
  </si>
  <si>
    <t>"soliterní stromy 30l, stromy 15l a keře 5l (10x)" (6*0,03+(140+50)*0,015+(760+510)*0,005)*10</t>
  </si>
  <si>
    <t>-1256207949</t>
  </si>
  <si>
    <t>-1534505103</t>
  </si>
  <si>
    <t>"+ 3km" 3*93,8</t>
  </si>
  <si>
    <t>SO-012 - 2. rok pěstební péče</t>
  </si>
  <si>
    <t>1184491847</t>
  </si>
  <si>
    <t>"ožínání, případně kosení, plošných výsadeb v oplocenkách (včetně okrajů vně plotu)+ okolí soliter 2x ročně" (5189+920)*2*0,0001</t>
  </si>
  <si>
    <t>-1779535852</t>
  </si>
  <si>
    <t>"2x ročně" (795)*2</t>
  </si>
  <si>
    <t>1609203501</t>
  </si>
  <si>
    <t>"plocha louky" ((795)*2)/10000*15</t>
  </si>
  <si>
    <t>-350367943</t>
  </si>
  <si>
    <t>-2103178866</t>
  </si>
  <si>
    <t>-1296334266</t>
  </si>
  <si>
    <t>"soliterní stromy 30l, stromy 15l a keře 5l (6x)" (6*0,03+(140+50)*0,015+(760+510)*0,005)*6</t>
  </si>
  <si>
    <t>-771495880</t>
  </si>
  <si>
    <t>-1744246378</t>
  </si>
  <si>
    <t>"+ 3km" 3*56,28</t>
  </si>
  <si>
    <t>SO-013 - 3. rok pěstební péče</t>
  </si>
  <si>
    <t>-1868875872</t>
  </si>
  <si>
    <t>-620829347</t>
  </si>
  <si>
    <t>-979437649</t>
  </si>
  <si>
    <t>-1503367446</t>
  </si>
  <si>
    <t>1856911072</t>
  </si>
  <si>
    <t>443581392</t>
  </si>
  <si>
    <t>2049569610</t>
  </si>
  <si>
    <t>-1555826775</t>
  </si>
  <si>
    <t>184806111</t>
  </si>
  <si>
    <t>Řez stromů netrnitých průklestem D koruny do 2 m</t>
  </si>
  <si>
    <t>1873002438</t>
  </si>
  <si>
    <t>Řez stromů, keřů nebo růží průklestem stromů netrnitých, o průměru koruny do 2 m</t>
  </si>
  <si>
    <t>https://podminky.urs.cz/item/CS_URS_2025_01/184806111</t>
  </si>
  <si>
    <t>"stromy podle potřeby (cca 1/2 stromů)" 6+140/2</t>
  </si>
  <si>
    <t>VRN SO-01 - Vedlejší rozpočtové náklady</t>
  </si>
  <si>
    <t>012002000</t>
  </si>
  <si>
    <t>Geodetické práce</t>
  </si>
  <si>
    <t>soubor</t>
  </si>
  <si>
    <t>1024</t>
  </si>
  <si>
    <t>892401749</t>
  </si>
  <si>
    <t>https://podminky.urs.cz/item/CS_URS_2025_01/012002000</t>
  </si>
  <si>
    <t>"vytyčení pozemku před výsadbou; vytyčení stavby; vytyčení inženýrských sítí" 1</t>
  </si>
  <si>
    <t>011002000</t>
  </si>
  <si>
    <t>Průzkumné práce</t>
  </si>
  <si>
    <t>-242968535</t>
  </si>
  <si>
    <t>https://podminky.urs.cz/item/CS_URS_2025_01/011002000</t>
  </si>
  <si>
    <t>"Náklady na přezkoumání podkladů objednatele o stavu inženýrských sítí"</t>
  </si>
  <si>
    <t>"na staveništi nebo plochách dotčených stavbou i mimo území staveniště, kontrola"</t>
  </si>
  <si>
    <t>"a vytyčení jejich skutečné trasy a provedení ochranných opatření pro"</t>
  </si>
  <si>
    <t>"zabezpečení stávajících inženýrských sítí (např. chráničky, panely apod.)" 1</t>
  </si>
  <si>
    <t>091504000</t>
  </si>
  <si>
    <t>Náklady související s publikační činností</t>
  </si>
  <si>
    <t>-1535057116</t>
  </si>
  <si>
    <t>https://podminky.urs.cz/item/CS_URS_2025_01/091504000</t>
  </si>
  <si>
    <t>"Náklady spojené s povinnou publicitou - zahrnuje náklady na propagační stálou desku."</t>
  </si>
  <si>
    <t>"Na celé stavbě bude umístěná 1 stálá deska o min. rozměrech 300 x 400 mm, která bude osazena na AL sloupku."</t>
  </si>
  <si>
    <t>"Součástí budou také potřebné šrouby, objímky a kotvící prvky. Materiál desky bude z odolného a trvanlivého materiálu." 1</t>
  </si>
  <si>
    <t>025000</t>
  </si>
  <si>
    <t>Zařízení staveniště</t>
  </si>
  <si>
    <t>stavba</t>
  </si>
  <si>
    <t>-483125264</t>
  </si>
  <si>
    <t>https://podminky.urs.cz/item/CS_URS_2025_01/025000</t>
  </si>
  <si>
    <t>075603000</t>
  </si>
  <si>
    <t>Jiná ochranná pásma</t>
  </si>
  <si>
    <t>627856097</t>
  </si>
  <si>
    <t>https://podminky.urs.cz/item/CS_URS_2025_01/075603000</t>
  </si>
  <si>
    <t>"práce v OP VVN; sdělovacího vedení; vodovodu; produktovodu" 1</t>
  </si>
  <si>
    <t>039002000</t>
  </si>
  <si>
    <t>Zrušení zařízení staveniště</t>
  </si>
  <si>
    <t>558175499</t>
  </si>
  <si>
    <t>https://podminky.urs.cz/item/CS_URS_2025_01/039002000</t>
  </si>
  <si>
    <t>011303000</t>
  </si>
  <si>
    <t>Archeologická činnost</t>
  </si>
  <si>
    <t>1492227275</t>
  </si>
  <si>
    <t>https://podminky.urs.cz/item/CS_URS_2025_01/011303000</t>
  </si>
  <si>
    <t>094002000</t>
  </si>
  <si>
    <t>Ostatní náklady související s výstavbou</t>
  </si>
  <si>
    <t>2129725986</t>
  </si>
  <si>
    <t>https://podminky.urs.cz/item/CS_URS_2025_01/094002000</t>
  </si>
  <si>
    <t>"Fotodokumentace stavby – z realizace výsadeb, vč. následné péče" 1</t>
  </si>
  <si>
    <t>"fotodokumentace musí být v kvalitě zajišťující čitelnost a identifikovatelnost jednotlivých stavebních objektů"</t>
  </si>
  <si>
    <t>013254000</t>
  </si>
  <si>
    <t>Dokumentace skutečného provedení stavby</t>
  </si>
  <si>
    <t>-1055039318</t>
  </si>
  <si>
    <t>https://podminky.urs.cz/item/CS_URS_2025_01/013254000</t>
  </si>
  <si>
    <t>SO-02 - Větrolam V22</t>
  </si>
  <si>
    <t>939660922</t>
  </si>
  <si>
    <t>5411-101</t>
  </si>
  <si>
    <t>-444359273</t>
  </si>
  <si>
    <t>-1455611411</t>
  </si>
  <si>
    <t>1562190826</t>
  </si>
  <si>
    <t>-338804934</t>
  </si>
  <si>
    <t>"setí po výsadbě; bez mulčovaných ploc" 5411-101-927</t>
  </si>
  <si>
    <t>396644283</t>
  </si>
  <si>
    <t>"travobylinný porost bez mulčované plochy" 5411-101-927</t>
  </si>
  <si>
    <t>-1124490686</t>
  </si>
  <si>
    <t>"travní směs viz TZ" (4383)/100*2,5</t>
  </si>
  <si>
    <t>-342122873</t>
  </si>
  <si>
    <t>"odplevelovací seč v rámci založení" 4383+101</t>
  </si>
  <si>
    <t>-1391982427</t>
  </si>
  <si>
    <t>(5411-927)/10000</t>
  </si>
  <si>
    <t>-1260802388</t>
  </si>
  <si>
    <t>"použití  v ploše dvojřad (mulčovaná plocha); plošně 100g/m2" (927)*0,0001</t>
  </si>
  <si>
    <t>1314026871</t>
  </si>
  <si>
    <t>"půdní kondicionér 100g/m2 viz TZ" (927)*0,0001*1000</t>
  </si>
  <si>
    <t>1276917402</t>
  </si>
  <si>
    <t>"aplikace hydrogelu" (1480)*30/1000000</t>
  </si>
  <si>
    <t>-1032092037</t>
  </si>
  <si>
    <t>"k dřevinám jednotlivě; stromy cca 30g/ks; keře 30g/ks" (1480)*30/1000</t>
  </si>
  <si>
    <t>930049169</t>
  </si>
  <si>
    <t>"50 dkg/ks nebo odpovídající množství tablet" (1480)*50/1000000</t>
  </si>
  <si>
    <t>682006720</t>
  </si>
  <si>
    <t>(1480)*50/1000</t>
  </si>
  <si>
    <t>553094195</t>
  </si>
  <si>
    <t>"Stromy a keře" 150+50+800+480</t>
  </si>
  <si>
    <t>-1493351577</t>
  </si>
  <si>
    <t>"stromy listnaté do skupin; keře a stromovité keře" 150+50</t>
  </si>
  <si>
    <t>2098260132</t>
  </si>
  <si>
    <t>"keře podsadbové a keře výplňové" 800+480</t>
  </si>
  <si>
    <t>-1930805667</t>
  </si>
  <si>
    <t>312596917</t>
  </si>
  <si>
    <t>2089635955</t>
  </si>
  <si>
    <t>1489400810</t>
  </si>
  <si>
    <t>-585720208</t>
  </si>
  <si>
    <t>-989031449</t>
  </si>
  <si>
    <t>-1033253752</t>
  </si>
  <si>
    <t>1871267482</t>
  </si>
  <si>
    <t>2073035464</t>
  </si>
  <si>
    <t>1984413834</t>
  </si>
  <si>
    <t>-606545005</t>
  </si>
  <si>
    <t>-786714663</t>
  </si>
  <si>
    <t>-466580734</t>
  </si>
  <si>
    <t>-1737257225</t>
  </si>
  <si>
    <t>-2077989334</t>
  </si>
  <si>
    <t>-1916877649</t>
  </si>
  <si>
    <t>-1527589628</t>
  </si>
  <si>
    <t>-372945415</t>
  </si>
  <si>
    <t>-1198691201</t>
  </si>
  <si>
    <t>-1635769121</t>
  </si>
  <si>
    <t>"jen stromy a stromovité keře do skupin" 150+50</t>
  </si>
  <si>
    <t>838038737</t>
  </si>
  <si>
    <t>-1190355351</t>
  </si>
  <si>
    <t>"jen stromy, pokud to tvar výpěstku dovolí" 150</t>
  </si>
  <si>
    <t>417473036</t>
  </si>
  <si>
    <t>(150+50)/100</t>
  </si>
  <si>
    <t>-100224324</t>
  </si>
  <si>
    <t>(800+480)/100</t>
  </si>
  <si>
    <t>722382391</t>
  </si>
  <si>
    <t>1844298050</t>
  </si>
  <si>
    <t>927/10</t>
  </si>
  <si>
    <t>-1238886080</t>
  </si>
  <si>
    <t>"stromy 15l a keře 5l (2x)" ((150+50)*0,015+(800+480)*0,005)*2</t>
  </si>
  <si>
    <t>116108068</t>
  </si>
  <si>
    <t>-633351351</t>
  </si>
  <si>
    <t>"+ 3km" 3*18,8</t>
  </si>
  <si>
    <t>-1528971512</t>
  </si>
  <si>
    <t>"viz TZ" 725</t>
  </si>
  <si>
    <t>320999563</t>
  </si>
  <si>
    <t>"1ks bran šířky cca 4m" 4*4</t>
  </si>
  <si>
    <t>-709829239</t>
  </si>
  <si>
    <t>-679256497</t>
  </si>
  <si>
    <t>"viz TZ" 4</t>
  </si>
  <si>
    <t>-669073689</t>
  </si>
  <si>
    <t>SO-021 - 1. rok pěstební péče</t>
  </si>
  <si>
    <t>-1149297113</t>
  </si>
  <si>
    <t>"ožínání, případně kosení, plošných výsadeb v oplocenkách (včetně okrajů vně plotu) 3x ročně" (5411)*3*0,0001</t>
  </si>
  <si>
    <t>-1609251015</t>
  </si>
  <si>
    <t>"mulčovaná plocha" 927</t>
  </si>
  <si>
    <t>-1155419484</t>
  </si>
  <si>
    <t>"1x ročně" 150+50</t>
  </si>
  <si>
    <t>445515326</t>
  </si>
  <si>
    <t>"1x ročně" 150+50+800+480</t>
  </si>
  <si>
    <t>81528300</t>
  </si>
  <si>
    <t>"stromy 15l a keře 5l (10x)" ((150+50)*0,015+(800+480)*0,005)*10</t>
  </si>
  <si>
    <t>-428422406</t>
  </si>
  <si>
    <t>-377807498</t>
  </si>
  <si>
    <t>"+ 3km" 3*94,0</t>
  </si>
  <si>
    <t>SO-022 - 2. rok pěstební péče</t>
  </si>
  <si>
    <t>-195941272</t>
  </si>
  <si>
    <t>"ožínání, případně kosení, plošných výsadeb v oplocenkách (včetně okrajů vně plotu) 2x ročně" (5411)*2*0,0001</t>
  </si>
  <si>
    <t>1935083854</t>
  </si>
  <si>
    <t>1420724870</t>
  </si>
  <si>
    <t>-717088539</t>
  </si>
  <si>
    <t>"stromy 15l a keře 5l (6x)" ((150+50)*0,015+(800+480)*0,005)*6</t>
  </si>
  <si>
    <t>1871762501</t>
  </si>
  <si>
    <t>113459342</t>
  </si>
  <si>
    <t>"+ 3km" 3*56,4</t>
  </si>
  <si>
    <t>SO-023 - 3. rok pěstební péče</t>
  </si>
  <si>
    <t>-233830319</t>
  </si>
  <si>
    <t>-2028999388</t>
  </si>
  <si>
    <t>246329647</t>
  </si>
  <si>
    <t>734171718</t>
  </si>
  <si>
    <t>-30733844</t>
  </si>
  <si>
    <t>1508128708</t>
  </si>
  <si>
    <t>-1530971301</t>
  </si>
  <si>
    <t>"stromy podle potřeby (cca 1/2 stromů)" 150/2</t>
  </si>
  <si>
    <t>VRN SO-02 - Vedlejší rozpočtové náklady</t>
  </si>
  <si>
    <t>-1789088415</t>
  </si>
  <si>
    <t>352612092</t>
  </si>
  <si>
    <t>352215797</t>
  </si>
  <si>
    <t>-259147442</t>
  </si>
  <si>
    <t>1562308327</t>
  </si>
  <si>
    <t>"práce v OP vodovodu" 1</t>
  </si>
  <si>
    <t>1601925062</t>
  </si>
  <si>
    <t>948753309</t>
  </si>
  <si>
    <t>-167212994</t>
  </si>
  <si>
    <t>-924430853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</si>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</sst>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18" fillId="0" borderId="23" xfId="0" applyFont="1" applyBorder="1" applyAlignment="1">
      <alignment horizontal="center" vertical="center"/>
    </xf>
    <xf numFmtId="49" fontId="18" fillId="0" borderId="23" xfId="0" applyNumberFormat="1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167" fontId="18" fillId="0" borderId="23" xfId="0" applyNumberFormat="1" applyFont="1" applyBorder="1" applyAlignment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7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8" fillId="0" borderId="1" xfId="0" applyFont="1" applyBorder="1" applyAlignment="1">
      <alignment vertical="top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8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center"/>
    </xf>
    <xf numFmtId="0" fontId="18" fillId="4" borderId="8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0.xml"/><Relationship Id="rId3" Type="http://schemas.openxmlformats.org/officeDocument/2006/relationships/hyperlink" Target="https://podminky.urs.cz/item/CS_URS_2025_01/184808211" TargetMode="External"/><Relationship Id="rId7" Type="http://schemas.openxmlformats.org/officeDocument/2006/relationships/hyperlink" Target="https://podminky.urs.cz/item/CS_URS_2025_01/184806111" TargetMode="External"/><Relationship Id="rId2" Type="http://schemas.openxmlformats.org/officeDocument/2006/relationships/hyperlink" Target="https://podminky.urs.cz/item/CS_URS_2025_01/184911111" TargetMode="External"/><Relationship Id="rId1" Type="http://schemas.openxmlformats.org/officeDocument/2006/relationships/hyperlink" Target="https://podminky.urs.cz/item/CS_URS_2025_01/184851256" TargetMode="External"/><Relationship Id="rId6" Type="http://schemas.openxmlformats.org/officeDocument/2006/relationships/hyperlink" Target="https://podminky.urs.cz/item/CS_URS_2025_01/185851129" TargetMode="External"/><Relationship Id="rId5" Type="http://schemas.openxmlformats.org/officeDocument/2006/relationships/hyperlink" Target="https://podminky.urs.cz/item/CS_URS_2025_01/185851121" TargetMode="External"/><Relationship Id="rId4" Type="http://schemas.openxmlformats.org/officeDocument/2006/relationships/hyperlink" Target="https://podminky.urs.cz/item/CS_URS_2025_01/185804312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94002000" TargetMode="External"/><Relationship Id="rId3" Type="http://schemas.openxmlformats.org/officeDocument/2006/relationships/hyperlink" Target="https://podminky.urs.cz/item/CS_URS_2025_01/091504000" TargetMode="External"/><Relationship Id="rId7" Type="http://schemas.openxmlformats.org/officeDocument/2006/relationships/hyperlink" Target="https://podminky.urs.cz/item/CS_URS_2025_01/011303000" TargetMode="External"/><Relationship Id="rId2" Type="http://schemas.openxmlformats.org/officeDocument/2006/relationships/hyperlink" Target="https://podminky.urs.cz/item/CS_URS_2025_01/011002000" TargetMode="External"/><Relationship Id="rId1" Type="http://schemas.openxmlformats.org/officeDocument/2006/relationships/hyperlink" Target="https://podminky.urs.cz/item/CS_URS_2025_01/012002000" TargetMode="External"/><Relationship Id="rId6" Type="http://schemas.openxmlformats.org/officeDocument/2006/relationships/hyperlink" Target="https://podminky.urs.cz/item/CS_URS_2025_01/039002000" TargetMode="External"/><Relationship Id="rId5" Type="http://schemas.openxmlformats.org/officeDocument/2006/relationships/hyperlink" Target="https://podminky.urs.cz/item/CS_URS_2025_01/075603000" TargetMode="External"/><Relationship Id="rId10" Type="http://schemas.openxmlformats.org/officeDocument/2006/relationships/drawing" Target="../drawings/drawing11.xml"/><Relationship Id="rId4" Type="http://schemas.openxmlformats.org/officeDocument/2006/relationships/hyperlink" Target="https://podminky.urs.cz/item/CS_URS_2025_01/025000" TargetMode="External"/><Relationship Id="rId9" Type="http://schemas.openxmlformats.org/officeDocument/2006/relationships/hyperlink" Target="https://podminky.urs.cz/item/CS_URS_2025_01/013254000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84813121_R" TargetMode="External"/><Relationship Id="rId18" Type="http://schemas.openxmlformats.org/officeDocument/2006/relationships/hyperlink" Target="https://podminky.urs.cz/item/CS_URS_2025_01/184102111" TargetMode="External"/><Relationship Id="rId26" Type="http://schemas.openxmlformats.org/officeDocument/2006/relationships/hyperlink" Target="https://podminky.urs.cz/item/CS_URS_2025_01/185851121" TargetMode="External"/><Relationship Id="rId3" Type="http://schemas.openxmlformats.org/officeDocument/2006/relationships/hyperlink" Target="https://podminky.urs.cz/item/CS_URS_2025_01/183403151" TargetMode="External"/><Relationship Id="rId21" Type="http://schemas.openxmlformats.org/officeDocument/2006/relationships/hyperlink" Target="https://podminky.urs.cz/item/CS_URS_2025_01/184813121" TargetMode="External"/><Relationship Id="rId7" Type="http://schemas.openxmlformats.org/officeDocument/2006/relationships/hyperlink" Target="https://podminky.urs.cz/item/CS_URS_2025_01/111151231" TargetMode="External"/><Relationship Id="rId12" Type="http://schemas.openxmlformats.org/officeDocument/2006/relationships/hyperlink" Target="https://podminky.urs.cz/item/CS_URS_2025_01/184215133" TargetMode="External"/><Relationship Id="rId17" Type="http://schemas.openxmlformats.org/officeDocument/2006/relationships/hyperlink" Target="https://podminky.urs.cz/item/CS_URS_2025_01/183101113" TargetMode="External"/><Relationship Id="rId25" Type="http://schemas.openxmlformats.org/officeDocument/2006/relationships/hyperlink" Target="https://podminky.urs.cz/item/CS_URS_2025_01/185804312" TargetMode="External"/><Relationship Id="rId33" Type="http://schemas.openxmlformats.org/officeDocument/2006/relationships/drawing" Target="../drawings/drawing2.xml"/><Relationship Id="rId2" Type="http://schemas.openxmlformats.org/officeDocument/2006/relationships/hyperlink" Target="https://podminky.urs.cz/item/CS_URS_2025_01/183403112" TargetMode="External"/><Relationship Id="rId16" Type="http://schemas.openxmlformats.org/officeDocument/2006/relationships/hyperlink" Target="https://podminky.urs.cz/item/CS_URS_2025_01/185802114" TargetMode="External"/><Relationship Id="rId20" Type="http://schemas.openxmlformats.org/officeDocument/2006/relationships/hyperlink" Target="https://podminky.urs.cz/item/CS_URS_2025_01/184215112" TargetMode="External"/><Relationship Id="rId29" Type="http://schemas.openxmlformats.org/officeDocument/2006/relationships/hyperlink" Target="https://podminky.urs.cz/item/CS_URS_2025_01/348952262" TargetMode="External"/><Relationship Id="rId1" Type="http://schemas.openxmlformats.org/officeDocument/2006/relationships/hyperlink" Target="https://podminky.urs.cz/item/CS_URS_2025_01/184813511" TargetMode="External"/><Relationship Id="rId6" Type="http://schemas.openxmlformats.org/officeDocument/2006/relationships/hyperlink" Target="https://podminky.urs.cz/item/CS_URS_2025_01/181451121" TargetMode="External"/><Relationship Id="rId11" Type="http://schemas.openxmlformats.org/officeDocument/2006/relationships/hyperlink" Target="https://podminky.urs.cz/item/CS_URS_2025_01/184801121" TargetMode="External"/><Relationship Id="rId24" Type="http://schemas.openxmlformats.org/officeDocument/2006/relationships/hyperlink" Target="https://podminky.urs.cz/item/CS_URS_2025_01/184911421" TargetMode="External"/><Relationship Id="rId32" Type="http://schemas.openxmlformats.org/officeDocument/2006/relationships/hyperlink" Target="https://podminky.urs.cz/item/CS_URS_2025_01/998231311" TargetMode="External"/><Relationship Id="rId5" Type="http://schemas.openxmlformats.org/officeDocument/2006/relationships/hyperlink" Target="https://podminky.urs.cz/item/CS_URS_2025_01/183403213" TargetMode="External"/><Relationship Id="rId15" Type="http://schemas.openxmlformats.org/officeDocument/2006/relationships/hyperlink" Target="https://podminky.urs.cz/item/CS_URS_2025_01/185802114_D" TargetMode="External"/><Relationship Id="rId23" Type="http://schemas.openxmlformats.org/officeDocument/2006/relationships/hyperlink" Target="https://podminky.urs.cz/item/CS_URS_2025_01/184813133" TargetMode="External"/><Relationship Id="rId28" Type="http://schemas.openxmlformats.org/officeDocument/2006/relationships/hyperlink" Target="https://podminky.urs.cz/item/CS_URS_2025_01/348951250_R" TargetMode="External"/><Relationship Id="rId10" Type="http://schemas.openxmlformats.org/officeDocument/2006/relationships/hyperlink" Target="https://podminky.urs.cz/item/CS_URS_2025_01/184102113" TargetMode="External"/><Relationship Id="rId19" Type="http://schemas.openxmlformats.org/officeDocument/2006/relationships/hyperlink" Target="https://podminky.urs.cz/item/CS_URS_2025_01/184102110" TargetMode="External"/><Relationship Id="rId31" Type="http://schemas.openxmlformats.org/officeDocument/2006/relationships/hyperlink" Target="https://podminky.urs.cz/item/CS_URS_2025_01/R%20konstrukce%2002" TargetMode="External"/><Relationship Id="rId4" Type="http://schemas.openxmlformats.org/officeDocument/2006/relationships/hyperlink" Target="https://podminky.urs.cz/item/CS_URS_2025_01/183403152" TargetMode="External"/><Relationship Id="rId9" Type="http://schemas.openxmlformats.org/officeDocument/2006/relationships/hyperlink" Target="https://podminky.urs.cz/item/CS_URS_2025_01/183101114" TargetMode="External"/><Relationship Id="rId14" Type="http://schemas.openxmlformats.org/officeDocument/2006/relationships/hyperlink" Target="https://podminky.urs.cz/item/CS_URS_2025_01/185802113" TargetMode="External"/><Relationship Id="rId22" Type="http://schemas.openxmlformats.org/officeDocument/2006/relationships/hyperlink" Target="https://podminky.urs.cz/item/CS_URS_2025_01/184813134" TargetMode="External"/><Relationship Id="rId27" Type="http://schemas.openxmlformats.org/officeDocument/2006/relationships/hyperlink" Target="https://podminky.urs.cz/item/CS_URS_2025_01/185851129" TargetMode="External"/><Relationship Id="rId30" Type="http://schemas.openxmlformats.org/officeDocument/2006/relationships/hyperlink" Target="https://podminky.urs.cz/item/CS_URS_2025_01/R%20konstrukce" TargetMode="External"/><Relationship Id="rId8" Type="http://schemas.openxmlformats.org/officeDocument/2006/relationships/hyperlink" Target="https://podminky.urs.cz/item/CS_URS_2025_01/171201211_R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5851129" TargetMode="External"/><Relationship Id="rId3" Type="http://schemas.openxmlformats.org/officeDocument/2006/relationships/hyperlink" Target="https://podminky.urs.cz/item/CS_URS_2025_01/185804214" TargetMode="External"/><Relationship Id="rId7" Type="http://schemas.openxmlformats.org/officeDocument/2006/relationships/hyperlink" Target="https://podminky.urs.cz/item/CS_URS_2025_01/185851121" TargetMode="External"/><Relationship Id="rId2" Type="http://schemas.openxmlformats.org/officeDocument/2006/relationships/hyperlink" Target="https://podminky.urs.cz/item/CS_URS_2025_01/111151231" TargetMode="External"/><Relationship Id="rId1" Type="http://schemas.openxmlformats.org/officeDocument/2006/relationships/hyperlink" Target="https://podminky.urs.cz/item/CS_URS_2025_01/184851256" TargetMode="External"/><Relationship Id="rId6" Type="http://schemas.openxmlformats.org/officeDocument/2006/relationships/hyperlink" Target="https://podminky.urs.cz/item/CS_URS_2025_01/185804312" TargetMode="External"/><Relationship Id="rId5" Type="http://schemas.openxmlformats.org/officeDocument/2006/relationships/hyperlink" Target="https://podminky.urs.cz/item/CS_URS_2025_01/184808211" TargetMode="External"/><Relationship Id="rId4" Type="http://schemas.openxmlformats.org/officeDocument/2006/relationships/hyperlink" Target="https://podminky.urs.cz/item/CS_URS_2025_01/184911111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5_01/184911111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11151231" TargetMode="External"/><Relationship Id="rId1" Type="http://schemas.openxmlformats.org/officeDocument/2006/relationships/hyperlink" Target="https://podminky.urs.cz/item/CS_URS_2025_01/184851256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8082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4806111" TargetMode="External"/><Relationship Id="rId3" Type="http://schemas.openxmlformats.org/officeDocument/2006/relationships/hyperlink" Target="https://podminky.urs.cz/item/CS_URS_2025_01/184911111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11151231" TargetMode="External"/><Relationship Id="rId1" Type="http://schemas.openxmlformats.org/officeDocument/2006/relationships/hyperlink" Target="https://podminky.urs.cz/item/CS_URS_2025_01/184851256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808211" TargetMode="External"/><Relationship Id="rId9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94002000" TargetMode="External"/><Relationship Id="rId3" Type="http://schemas.openxmlformats.org/officeDocument/2006/relationships/hyperlink" Target="https://podminky.urs.cz/item/CS_URS_2025_01/091504000" TargetMode="External"/><Relationship Id="rId7" Type="http://schemas.openxmlformats.org/officeDocument/2006/relationships/hyperlink" Target="https://podminky.urs.cz/item/CS_URS_2025_01/011303000" TargetMode="External"/><Relationship Id="rId2" Type="http://schemas.openxmlformats.org/officeDocument/2006/relationships/hyperlink" Target="https://podminky.urs.cz/item/CS_URS_2025_01/011002000" TargetMode="External"/><Relationship Id="rId1" Type="http://schemas.openxmlformats.org/officeDocument/2006/relationships/hyperlink" Target="https://podminky.urs.cz/item/CS_URS_2025_01/012002000" TargetMode="External"/><Relationship Id="rId6" Type="http://schemas.openxmlformats.org/officeDocument/2006/relationships/hyperlink" Target="https://podminky.urs.cz/item/CS_URS_2025_01/039002000" TargetMode="External"/><Relationship Id="rId5" Type="http://schemas.openxmlformats.org/officeDocument/2006/relationships/hyperlink" Target="https://podminky.urs.cz/item/CS_URS_2025_01/075603000" TargetMode="External"/><Relationship Id="rId10" Type="http://schemas.openxmlformats.org/officeDocument/2006/relationships/drawing" Target="../drawings/drawing6.xml"/><Relationship Id="rId4" Type="http://schemas.openxmlformats.org/officeDocument/2006/relationships/hyperlink" Target="https://podminky.urs.cz/item/CS_URS_2025_01/025000" TargetMode="External"/><Relationship Id="rId9" Type="http://schemas.openxmlformats.org/officeDocument/2006/relationships/hyperlink" Target="https://podminky.urs.cz/item/CS_URS_2025_01/013254000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5802113" TargetMode="External"/><Relationship Id="rId13" Type="http://schemas.openxmlformats.org/officeDocument/2006/relationships/hyperlink" Target="https://podminky.urs.cz/item/CS_URS_2025_01/184215112" TargetMode="External"/><Relationship Id="rId18" Type="http://schemas.openxmlformats.org/officeDocument/2006/relationships/hyperlink" Target="https://podminky.urs.cz/item/CS_URS_2025_01/185804312" TargetMode="External"/><Relationship Id="rId3" Type="http://schemas.openxmlformats.org/officeDocument/2006/relationships/hyperlink" Target="https://podminky.urs.cz/item/CS_URS_2025_01/183403151" TargetMode="External"/><Relationship Id="rId21" Type="http://schemas.openxmlformats.org/officeDocument/2006/relationships/hyperlink" Target="https://podminky.urs.cz/item/CS_URS_2025_01/348951250_R" TargetMode="External"/><Relationship Id="rId7" Type="http://schemas.openxmlformats.org/officeDocument/2006/relationships/hyperlink" Target="https://podminky.urs.cz/item/CS_URS_2025_01/111151231" TargetMode="External"/><Relationship Id="rId12" Type="http://schemas.openxmlformats.org/officeDocument/2006/relationships/hyperlink" Target="https://podminky.urs.cz/item/CS_URS_2025_01/184102110" TargetMode="External"/><Relationship Id="rId17" Type="http://schemas.openxmlformats.org/officeDocument/2006/relationships/hyperlink" Target="https://podminky.urs.cz/item/CS_URS_2025_01/184911421" TargetMode="External"/><Relationship Id="rId2" Type="http://schemas.openxmlformats.org/officeDocument/2006/relationships/hyperlink" Target="https://podminky.urs.cz/item/CS_URS_2025_01/183403112" TargetMode="External"/><Relationship Id="rId16" Type="http://schemas.openxmlformats.org/officeDocument/2006/relationships/hyperlink" Target="https://podminky.urs.cz/item/CS_URS_2025_01/184813133" TargetMode="External"/><Relationship Id="rId20" Type="http://schemas.openxmlformats.org/officeDocument/2006/relationships/hyperlink" Target="https://podminky.urs.cz/item/CS_URS_2025_01/185851129" TargetMode="External"/><Relationship Id="rId1" Type="http://schemas.openxmlformats.org/officeDocument/2006/relationships/hyperlink" Target="https://podminky.urs.cz/item/CS_URS_2025_01/184813511" TargetMode="External"/><Relationship Id="rId6" Type="http://schemas.openxmlformats.org/officeDocument/2006/relationships/hyperlink" Target="https://podminky.urs.cz/item/CS_URS_2025_01/181451121" TargetMode="External"/><Relationship Id="rId11" Type="http://schemas.openxmlformats.org/officeDocument/2006/relationships/hyperlink" Target="https://podminky.urs.cz/item/CS_URS_2025_01/184102111" TargetMode="External"/><Relationship Id="rId24" Type="http://schemas.openxmlformats.org/officeDocument/2006/relationships/drawing" Target="../drawings/drawing7.xml"/><Relationship Id="rId5" Type="http://schemas.openxmlformats.org/officeDocument/2006/relationships/hyperlink" Target="https://podminky.urs.cz/item/CS_URS_2025_01/183403213" TargetMode="External"/><Relationship Id="rId15" Type="http://schemas.openxmlformats.org/officeDocument/2006/relationships/hyperlink" Target="https://podminky.urs.cz/item/CS_URS_2025_01/184813134" TargetMode="External"/><Relationship Id="rId23" Type="http://schemas.openxmlformats.org/officeDocument/2006/relationships/hyperlink" Target="https://podminky.urs.cz/item/CS_URS_2025_01/998231311" TargetMode="External"/><Relationship Id="rId10" Type="http://schemas.openxmlformats.org/officeDocument/2006/relationships/hyperlink" Target="https://podminky.urs.cz/item/CS_URS_2025_01/183101113" TargetMode="External"/><Relationship Id="rId19" Type="http://schemas.openxmlformats.org/officeDocument/2006/relationships/hyperlink" Target="https://podminky.urs.cz/item/CS_URS_2025_01/185851121" TargetMode="External"/><Relationship Id="rId4" Type="http://schemas.openxmlformats.org/officeDocument/2006/relationships/hyperlink" Target="https://podminky.urs.cz/item/CS_URS_2025_01/183403152" TargetMode="External"/><Relationship Id="rId9" Type="http://schemas.openxmlformats.org/officeDocument/2006/relationships/hyperlink" Target="https://podminky.urs.cz/item/CS_URS_2025_01/185802114" TargetMode="External"/><Relationship Id="rId14" Type="http://schemas.openxmlformats.org/officeDocument/2006/relationships/hyperlink" Target="https://podminky.urs.cz/item/CS_URS_2025_01/184813121" TargetMode="External"/><Relationship Id="rId22" Type="http://schemas.openxmlformats.org/officeDocument/2006/relationships/hyperlink" Target="https://podminky.urs.cz/item/CS_URS_2025_01/348952262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8.xml"/><Relationship Id="rId3" Type="http://schemas.openxmlformats.org/officeDocument/2006/relationships/hyperlink" Target="https://podminky.urs.cz/item/CS_URS_2025_01/184911111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85804214" TargetMode="External"/><Relationship Id="rId1" Type="http://schemas.openxmlformats.org/officeDocument/2006/relationships/hyperlink" Target="https://podminky.urs.cz/item/CS_URS_2025_01/184851256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808211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184808211" TargetMode="External"/><Relationship Id="rId7" Type="http://schemas.openxmlformats.org/officeDocument/2006/relationships/drawing" Target="../drawings/drawing9.xml"/><Relationship Id="rId2" Type="http://schemas.openxmlformats.org/officeDocument/2006/relationships/hyperlink" Target="https://podminky.urs.cz/item/CS_URS_2025_01/184911111" TargetMode="External"/><Relationship Id="rId1" Type="http://schemas.openxmlformats.org/officeDocument/2006/relationships/hyperlink" Target="https://podminky.urs.cz/item/CS_URS_2025_01/184851256" TargetMode="External"/><Relationship Id="rId6" Type="http://schemas.openxmlformats.org/officeDocument/2006/relationships/hyperlink" Target="https://podminky.urs.cz/item/CS_URS_2025_01/185851129" TargetMode="External"/><Relationship Id="rId5" Type="http://schemas.openxmlformats.org/officeDocument/2006/relationships/hyperlink" Target="https://podminky.urs.cz/item/CS_URS_2025_01/185851121" TargetMode="External"/><Relationship Id="rId4" Type="http://schemas.openxmlformats.org/officeDocument/2006/relationships/hyperlink" Target="https://podminky.urs.cz/item/CS_URS_2025_01/1858043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R5" s="17"/>
      <c r="BE5" s="257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R6" s="17"/>
      <c r="BE6" s="258"/>
      <c r="BS6" s="14" t="s">
        <v>6</v>
      </c>
    </row>
    <row r="7" spans="1:74" ht="12" customHeight="1">
      <c r="B7" s="17"/>
      <c r="D7" s="24" t="s">
        <v>18</v>
      </c>
      <c r="K7" s="22" t="s">
        <v>19</v>
      </c>
      <c r="AK7" s="24" t="s">
        <v>20</v>
      </c>
      <c r="AN7" s="22" t="s">
        <v>19</v>
      </c>
      <c r="AR7" s="17"/>
      <c r="BE7" s="258"/>
      <c r="BS7" s="14" t="s">
        <v>6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258"/>
      <c r="BS8" s="14" t="s">
        <v>6</v>
      </c>
    </row>
    <row r="9" spans="1:74" ht="14.45" customHeight="1">
      <c r="B9" s="17"/>
      <c r="AR9" s="17"/>
      <c r="BE9" s="258"/>
      <c r="BS9" s="14" t="s">
        <v>6</v>
      </c>
    </row>
    <row r="10" spans="1:74" ht="12" customHeight="1">
      <c r="B10" s="17"/>
      <c r="D10" s="24" t="s">
        <v>25</v>
      </c>
      <c r="AK10" s="24" t="s">
        <v>26</v>
      </c>
      <c r="AN10" s="22" t="s">
        <v>19</v>
      </c>
      <c r="AR10" s="17"/>
      <c r="BE10" s="258"/>
      <c r="BS10" s="14" t="s">
        <v>6</v>
      </c>
    </row>
    <row r="11" spans="1:74" ht="18.399999999999999" customHeight="1">
      <c r="B11" s="17"/>
      <c r="E11" s="22" t="s">
        <v>27</v>
      </c>
      <c r="AK11" s="24" t="s">
        <v>28</v>
      </c>
      <c r="AN11" s="22" t="s">
        <v>19</v>
      </c>
      <c r="AR11" s="17"/>
      <c r="BE11" s="258"/>
      <c r="BS11" s="14" t="s">
        <v>6</v>
      </c>
    </row>
    <row r="12" spans="1:74" ht="6.95" customHeight="1">
      <c r="B12" s="17"/>
      <c r="AR12" s="17"/>
      <c r="BE12" s="258"/>
      <c r="BS12" s="14" t="s">
        <v>6</v>
      </c>
    </row>
    <row r="13" spans="1:74" ht="12" customHeight="1">
      <c r="B13" s="17"/>
      <c r="D13" s="24" t="s">
        <v>29</v>
      </c>
      <c r="AK13" s="24" t="s">
        <v>26</v>
      </c>
      <c r="AN13" s="26" t="s">
        <v>30</v>
      </c>
      <c r="AR13" s="17"/>
      <c r="BE13" s="258"/>
      <c r="BS13" s="14" t="s">
        <v>6</v>
      </c>
    </row>
    <row r="14" spans="1:74" ht="12.75">
      <c r="B14" s="17"/>
      <c r="E14" s="263" t="s">
        <v>30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4" t="s">
        <v>28</v>
      </c>
      <c r="AN14" s="26" t="s">
        <v>30</v>
      </c>
      <c r="AR14" s="17"/>
      <c r="BE14" s="258"/>
      <c r="BS14" s="14" t="s">
        <v>6</v>
      </c>
    </row>
    <row r="15" spans="1:74" ht="6.95" customHeight="1">
      <c r="B15" s="17"/>
      <c r="AR15" s="17"/>
      <c r="BE15" s="258"/>
      <c r="BS15" s="14" t="s">
        <v>4</v>
      </c>
    </row>
    <row r="16" spans="1:74" ht="12" customHeight="1">
      <c r="B16" s="17"/>
      <c r="D16" s="24" t="s">
        <v>31</v>
      </c>
      <c r="AK16" s="24" t="s">
        <v>26</v>
      </c>
      <c r="AN16" s="22" t="s">
        <v>19</v>
      </c>
      <c r="AR16" s="17"/>
      <c r="BE16" s="258"/>
      <c r="BS16" s="14" t="s">
        <v>4</v>
      </c>
    </row>
    <row r="17" spans="2:71" ht="18.399999999999999" customHeight="1">
      <c r="B17" s="17"/>
      <c r="E17" s="22" t="s">
        <v>32</v>
      </c>
      <c r="AK17" s="24" t="s">
        <v>28</v>
      </c>
      <c r="AN17" s="22" t="s">
        <v>19</v>
      </c>
      <c r="AR17" s="17"/>
      <c r="BE17" s="258"/>
      <c r="BS17" s="14" t="s">
        <v>33</v>
      </c>
    </row>
    <row r="18" spans="2:71" ht="6.95" customHeight="1">
      <c r="B18" s="17"/>
      <c r="AR18" s="17"/>
      <c r="BE18" s="258"/>
      <c r="BS18" s="14" t="s">
        <v>6</v>
      </c>
    </row>
    <row r="19" spans="2:71" ht="12" customHeight="1">
      <c r="B19" s="17"/>
      <c r="D19" s="24" t="s">
        <v>34</v>
      </c>
      <c r="AK19" s="24" t="s">
        <v>26</v>
      </c>
      <c r="AN19" s="22" t="s">
        <v>19</v>
      </c>
      <c r="AR19" s="17"/>
      <c r="BE19" s="258"/>
      <c r="BS19" s="14" t="s">
        <v>6</v>
      </c>
    </row>
    <row r="20" spans="2:71" ht="18.399999999999999" customHeight="1">
      <c r="B20" s="17"/>
      <c r="E20" s="22" t="s">
        <v>32</v>
      </c>
      <c r="AK20" s="24" t="s">
        <v>28</v>
      </c>
      <c r="AN20" s="22" t="s">
        <v>19</v>
      </c>
      <c r="AR20" s="17"/>
      <c r="BE20" s="258"/>
      <c r="BS20" s="14" t="s">
        <v>33</v>
      </c>
    </row>
    <row r="21" spans="2:71" ht="6.95" customHeight="1">
      <c r="B21" s="17"/>
      <c r="AR21" s="17"/>
      <c r="BE21" s="258"/>
    </row>
    <row r="22" spans="2:71" ht="12" customHeight="1">
      <c r="B22" s="17"/>
      <c r="D22" s="24" t="s">
        <v>35</v>
      </c>
      <c r="AR22" s="17"/>
      <c r="BE22" s="258"/>
    </row>
    <row r="23" spans="2:71" ht="47.25" customHeight="1">
      <c r="B23" s="17"/>
      <c r="E23" s="265" t="s">
        <v>36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R23" s="17"/>
      <c r="BE23" s="258"/>
    </row>
    <row r="24" spans="2:71" ht="6.95" customHeight="1">
      <c r="B24" s="17"/>
      <c r="AR24" s="17"/>
      <c r="BE24" s="258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58"/>
    </row>
    <row r="26" spans="2:71" s="1" customFormat="1" ht="25.9" customHeight="1">
      <c r="B26" s="29"/>
      <c r="D26" s="30" t="s">
        <v>37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66">
        <f>ROUND(AG54,2)</f>
        <v>0</v>
      </c>
      <c r="AL26" s="267"/>
      <c r="AM26" s="267"/>
      <c r="AN26" s="267"/>
      <c r="AO26" s="267"/>
      <c r="AR26" s="29"/>
      <c r="BE26" s="258"/>
    </row>
    <row r="27" spans="2:71" s="1" customFormat="1" ht="6.95" customHeight="1">
      <c r="B27" s="29"/>
      <c r="AR27" s="29"/>
      <c r="BE27" s="258"/>
    </row>
    <row r="28" spans="2:71" s="1" customFormat="1" ht="12.75">
      <c r="B28" s="29"/>
      <c r="L28" s="268" t="s">
        <v>38</v>
      </c>
      <c r="M28" s="268"/>
      <c r="N28" s="268"/>
      <c r="O28" s="268"/>
      <c r="P28" s="268"/>
      <c r="W28" s="268" t="s">
        <v>39</v>
      </c>
      <c r="X28" s="268"/>
      <c r="Y28" s="268"/>
      <c r="Z28" s="268"/>
      <c r="AA28" s="268"/>
      <c r="AB28" s="268"/>
      <c r="AC28" s="268"/>
      <c r="AD28" s="268"/>
      <c r="AE28" s="268"/>
      <c r="AK28" s="268" t="s">
        <v>40</v>
      </c>
      <c r="AL28" s="268"/>
      <c r="AM28" s="268"/>
      <c r="AN28" s="268"/>
      <c r="AO28" s="268"/>
      <c r="AR28" s="29"/>
      <c r="BE28" s="258"/>
    </row>
    <row r="29" spans="2:71" s="2" customFormat="1" ht="14.45" customHeight="1">
      <c r="B29" s="33"/>
      <c r="D29" s="24" t="s">
        <v>41</v>
      </c>
      <c r="F29" s="24" t="s">
        <v>42</v>
      </c>
      <c r="L29" s="271">
        <v>0.21</v>
      </c>
      <c r="M29" s="270"/>
      <c r="N29" s="270"/>
      <c r="O29" s="270"/>
      <c r="P29" s="270"/>
      <c r="W29" s="269">
        <f>ROUND(AZ54, 2)</f>
        <v>0</v>
      </c>
      <c r="X29" s="270"/>
      <c r="Y29" s="270"/>
      <c r="Z29" s="270"/>
      <c r="AA29" s="270"/>
      <c r="AB29" s="270"/>
      <c r="AC29" s="270"/>
      <c r="AD29" s="270"/>
      <c r="AE29" s="270"/>
      <c r="AK29" s="269">
        <f>ROUND(AV54, 2)</f>
        <v>0</v>
      </c>
      <c r="AL29" s="270"/>
      <c r="AM29" s="270"/>
      <c r="AN29" s="270"/>
      <c r="AO29" s="270"/>
      <c r="AR29" s="33"/>
      <c r="BE29" s="259"/>
    </row>
    <row r="30" spans="2:71" s="2" customFormat="1" ht="14.45" customHeight="1">
      <c r="B30" s="33"/>
      <c r="F30" s="24" t="s">
        <v>43</v>
      </c>
      <c r="L30" s="271">
        <v>0.12</v>
      </c>
      <c r="M30" s="270"/>
      <c r="N30" s="270"/>
      <c r="O30" s="270"/>
      <c r="P30" s="270"/>
      <c r="W30" s="269">
        <f>ROUND(BA54, 2)</f>
        <v>0</v>
      </c>
      <c r="X30" s="270"/>
      <c r="Y30" s="270"/>
      <c r="Z30" s="270"/>
      <c r="AA30" s="270"/>
      <c r="AB30" s="270"/>
      <c r="AC30" s="270"/>
      <c r="AD30" s="270"/>
      <c r="AE30" s="270"/>
      <c r="AK30" s="269">
        <f>ROUND(AW54, 2)</f>
        <v>0</v>
      </c>
      <c r="AL30" s="270"/>
      <c r="AM30" s="270"/>
      <c r="AN30" s="270"/>
      <c r="AO30" s="270"/>
      <c r="AR30" s="33"/>
      <c r="BE30" s="259"/>
    </row>
    <row r="31" spans="2:71" s="2" customFormat="1" ht="14.45" hidden="1" customHeight="1">
      <c r="B31" s="33"/>
      <c r="F31" s="24" t="s">
        <v>44</v>
      </c>
      <c r="L31" s="271">
        <v>0.21</v>
      </c>
      <c r="M31" s="270"/>
      <c r="N31" s="270"/>
      <c r="O31" s="270"/>
      <c r="P31" s="270"/>
      <c r="W31" s="269">
        <f>ROUND(BB54, 2)</f>
        <v>0</v>
      </c>
      <c r="X31" s="270"/>
      <c r="Y31" s="270"/>
      <c r="Z31" s="270"/>
      <c r="AA31" s="270"/>
      <c r="AB31" s="270"/>
      <c r="AC31" s="270"/>
      <c r="AD31" s="270"/>
      <c r="AE31" s="270"/>
      <c r="AK31" s="269">
        <v>0</v>
      </c>
      <c r="AL31" s="270"/>
      <c r="AM31" s="270"/>
      <c r="AN31" s="270"/>
      <c r="AO31" s="270"/>
      <c r="AR31" s="33"/>
      <c r="BE31" s="259"/>
    </row>
    <row r="32" spans="2:71" s="2" customFormat="1" ht="14.45" hidden="1" customHeight="1">
      <c r="B32" s="33"/>
      <c r="F32" s="24" t="s">
        <v>45</v>
      </c>
      <c r="L32" s="271">
        <v>0.12</v>
      </c>
      <c r="M32" s="270"/>
      <c r="N32" s="270"/>
      <c r="O32" s="270"/>
      <c r="P32" s="270"/>
      <c r="W32" s="269">
        <f>ROUND(BC54, 2)</f>
        <v>0</v>
      </c>
      <c r="X32" s="270"/>
      <c r="Y32" s="270"/>
      <c r="Z32" s="270"/>
      <c r="AA32" s="270"/>
      <c r="AB32" s="270"/>
      <c r="AC32" s="270"/>
      <c r="AD32" s="270"/>
      <c r="AE32" s="270"/>
      <c r="AK32" s="269">
        <v>0</v>
      </c>
      <c r="AL32" s="270"/>
      <c r="AM32" s="270"/>
      <c r="AN32" s="270"/>
      <c r="AO32" s="270"/>
      <c r="AR32" s="33"/>
      <c r="BE32" s="259"/>
    </row>
    <row r="33" spans="2:44" s="2" customFormat="1" ht="14.45" hidden="1" customHeight="1">
      <c r="B33" s="33"/>
      <c r="F33" s="24" t="s">
        <v>46</v>
      </c>
      <c r="L33" s="271">
        <v>0</v>
      </c>
      <c r="M33" s="270"/>
      <c r="N33" s="270"/>
      <c r="O33" s="270"/>
      <c r="P33" s="270"/>
      <c r="W33" s="269">
        <f>ROUND(BD54, 2)</f>
        <v>0</v>
      </c>
      <c r="X33" s="270"/>
      <c r="Y33" s="270"/>
      <c r="Z33" s="270"/>
      <c r="AA33" s="270"/>
      <c r="AB33" s="270"/>
      <c r="AC33" s="270"/>
      <c r="AD33" s="270"/>
      <c r="AE33" s="270"/>
      <c r="AK33" s="269">
        <v>0</v>
      </c>
      <c r="AL33" s="270"/>
      <c r="AM33" s="270"/>
      <c r="AN33" s="270"/>
      <c r="AO33" s="270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48</v>
      </c>
      <c r="U35" s="36"/>
      <c r="V35" s="36"/>
      <c r="W35" s="36"/>
      <c r="X35" s="275" t="s">
        <v>49</v>
      </c>
      <c r="Y35" s="273"/>
      <c r="Z35" s="273"/>
      <c r="AA35" s="273"/>
      <c r="AB35" s="273"/>
      <c r="AC35" s="36"/>
      <c r="AD35" s="36"/>
      <c r="AE35" s="36"/>
      <c r="AF35" s="36"/>
      <c r="AG35" s="36"/>
      <c r="AH35" s="36"/>
      <c r="AI35" s="36"/>
      <c r="AJ35" s="36"/>
      <c r="AK35" s="272">
        <f>SUM(AK26:AK33)</f>
        <v>0</v>
      </c>
      <c r="AL35" s="273"/>
      <c r="AM35" s="273"/>
      <c r="AN35" s="273"/>
      <c r="AO35" s="274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50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13</v>
      </c>
      <c r="L44" s="3" t="str">
        <f>K5</f>
        <v>117-3439-25A</v>
      </c>
      <c r="AR44" s="42"/>
    </row>
    <row r="45" spans="2:44" s="4" customFormat="1" ht="36.950000000000003" customHeight="1">
      <c r="B45" s="43"/>
      <c r="C45" s="44" t="s">
        <v>16</v>
      </c>
      <c r="L45" s="254" t="str">
        <f>K6</f>
        <v>Výsadba větrolamů v k.ú. Mikulov na Moravě – I. etapa - část 1.a</v>
      </c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21</v>
      </c>
      <c r="L47" s="45" t="str">
        <f>IF(K8="","",K8)</f>
        <v>k.ú. Mikulov na Moravě</v>
      </c>
      <c r="AI47" s="24" t="s">
        <v>23</v>
      </c>
      <c r="AM47" s="281" t="str">
        <f>IF(AN8= "","",AN8)</f>
        <v>8. 7. 2025</v>
      </c>
      <c r="AN47" s="281"/>
      <c r="AR47" s="29"/>
    </row>
    <row r="48" spans="2:44" s="1" customFormat="1" ht="6.95" customHeight="1">
      <c r="B48" s="29"/>
      <c r="AR48" s="29"/>
    </row>
    <row r="49" spans="1:91" s="1" customFormat="1" ht="25.7" customHeight="1">
      <c r="B49" s="29"/>
      <c r="C49" s="24" t="s">
        <v>25</v>
      </c>
      <c r="L49" s="3" t="str">
        <f>IF(E11= "","",E11)</f>
        <v>SPÚ ČR, KPÚ pro Jihomoravský kraj</v>
      </c>
      <c r="AI49" s="24" t="s">
        <v>31</v>
      </c>
      <c r="AM49" s="282" t="str">
        <f>IF(E17="","",E17)</f>
        <v>AGROPTROJEKT PSO s.r.o.</v>
      </c>
      <c r="AN49" s="283"/>
      <c r="AO49" s="283"/>
      <c r="AP49" s="283"/>
      <c r="AR49" s="29"/>
      <c r="AS49" s="285" t="s">
        <v>51</v>
      </c>
      <c r="AT49" s="286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25.7" customHeight="1">
      <c r="B50" s="29"/>
      <c r="C50" s="24" t="s">
        <v>29</v>
      </c>
      <c r="L50" s="3" t="str">
        <f>IF(E14= "Vyplň údaj","",E14)</f>
        <v/>
      </c>
      <c r="AI50" s="24" t="s">
        <v>34</v>
      </c>
      <c r="AM50" s="282" t="str">
        <f>IF(E20="","",E20)</f>
        <v>AGROPTROJEKT PSO s.r.o.</v>
      </c>
      <c r="AN50" s="283"/>
      <c r="AO50" s="283"/>
      <c r="AP50" s="283"/>
      <c r="AR50" s="29"/>
      <c r="AS50" s="287"/>
      <c r="AT50" s="288"/>
      <c r="BD50" s="50"/>
    </row>
    <row r="51" spans="1:91" s="1" customFormat="1" ht="10.9" customHeight="1">
      <c r="B51" s="29"/>
      <c r="AR51" s="29"/>
      <c r="AS51" s="287"/>
      <c r="AT51" s="288"/>
      <c r="BD51" s="50"/>
    </row>
    <row r="52" spans="1:91" s="1" customFormat="1" ht="29.25" customHeight="1">
      <c r="B52" s="29"/>
      <c r="C52" s="249" t="s">
        <v>52</v>
      </c>
      <c r="D52" s="250"/>
      <c r="E52" s="250"/>
      <c r="F52" s="250"/>
      <c r="G52" s="250"/>
      <c r="H52" s="51"/>
      <c r="I52" s="253" t="s">
        <v>53</v>
      </c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80" t="s">
        <v>54</v>
      </c>
      <c r="AH52" s="250"/>
      <c r="AI52" s="250"/>
      <c r="AJ52" s="250"/>
      <c r="AK52" s="250"/>
      <c r="AL52" s="250"/>
      <c r="AM52" s="250"/>
      <c r="AN52" s="253" t="s">
        <v>55</v>
      </c>
      <c r="AO52" s="250"/>
      <c r="AP52" s="250"/>
      <c r="AQ52" s="52" t="s">
        <v>56</v>
      </c>
      <c r="AR52" s="29"/>
      <c r="AS52" s="53" t="s">
        <v>57</v>
      </c>
      <c r="AT52" s="54" t="s">
        <v>58</v>
      </c>
      <c r="AU52" s="54" t="s">
        <v>59</v>
      </c>
      <c r="AV52" s="54" t="s">
        <v>60</v>
      </c>
      <c r="AW52" s="54" t="s">
        <v>61</v>
      </c>
      <c r="AX52" s="54" t="s">
        <v>62</v>
      </c>
      <c r="AY52" s="54" t="s">
        <v>63</v>
      </c>
      <c r="AZ52" s="54" t="s">
        <v>64</v>
      </c>
      <c r="BA52" s="54" t="s">
        <v>65</v>
      </c>
      <c r="BB52" s="54" t="s">
        <v>66</v>
      </c>
      <c r="BC52" s="54" t="s">
        <v>67</v>
      </c>
      <c r="BD52" s="55" t="s">
        <v>68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69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56">
        <f>ROUND(AG55+AG61,2)</f>
        <v>0</v>
      </c>
      <c r="AH54" s="256"/>
      <c r="AI54" s="256"/>
      <c r="AJ54" s="256"/>
      <c r="AK54" s="256"/>
      <c r="AL54" s="256"/>
      <c r="AM54" s="256"/>
      <c r="AN54" s="289">
        <f t="shared" ref="AN54:AN66" si="0">SUM(AG54,AT54)</f>
        <v>0</v>
      </c>
      <c r="AO54" s="289"/>
      <c r="AP54" s="289"/>
      <c r="AQ54" s="61" t="s">
        <v>19</v>
      </c>
      <c r="AR54" s="57"/>
      <c r="AS54" s="62">
        <f>ROUND(AS55+AS61,2)</f>
        <v>0</v>
      </c>
      <c r="AT54" s="63">
        <f t="shared" ref="AT54:AT66" si="1">ROUND(SUM(AV54:AW54),2)</f>
        <v>0</v>
      </c>
      <c r="AU54" s="64">
        <f>ROUND(AU55+AU61,5)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ROUND(AZ55+AZ61,2)</f>
        <v>0</v>
      </c>
      <c r="BA54" s="63">
        <f>ROUND(BA55+BA61,2)</f>
        <v>0</v>
      </c>
      <c r="BB54" s="63">
        <f>ROUND(BB55+BB61,2)</f>
        <v>0</v>
      </c>
      <c r="BC54" s="63">
        <f>ROUND(BC55+BC61,2)</f>
        <v>0</v>
      </c>
      <c r="BD54" s="65">
        <f>ROUND(BD55+BD61,2)</f>
        <v>0</v>
      </c>
      <c r="BS54" s="66" t="s">
        <v>70</v>
      </c>
      <c r="BT54" s="66" t="s">
        <v>71</v>
      </c>
      <c r="BU54" s="67" t="s">
        <v>72</v>
      </c>
      <c r="BV54" s="66" t="s">
        <v>73</v>
      </c>
      <c r="BW54" s="66" t="s">
        <v>5</v>
      </c>
      <c r="BX54" s="66" t="s">
        <v>74</v>
      </c>
      <c r="CL54" s="66" t="s">
        <v>19</v>
      </c>
    </row>
    <row r="55" spans="1:91" s="6" customFormat="1" ht="16.5" customHeight="1">
      <c r="B55" s="68"/>
      <c r="C55" s="69"/>
      <c r="D55" s="251" t="s">
        <v>75</v>
      </c>
      <c r="E55" s="251"/>
      <c r="F55" s="251"/>
      <c r="G55" s="251"/>
      <c r="H55" s="251"/>
      <c r="I55" s="70"/>
      <c r="J55" s="251" t="s">
        <v>76</v>
      </c>
      <c r="K55" s="251"/>
      <c r="L55" s="251"/>
      <c r="M55" s="251"/>
      <c r="N55" s="251"/>
      <c r="O55" s="251"/>
      <c r="P55" s="251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1"/>
      <c r="AF55" s="251"/>
      <c r="AG55" s="278">
        <f>ROUND(SUM(AG56:AG60),2)</f>
        <v>0</v>
      </c>
      <c r="AH55" s="279"/>
      <c r="AI55" s="279"/>
      <c r="AJ55" s="279"/>
      <c r="AK55" s="279"/>
      <c r="AL55" s="279"/>
      <c r="AM55" s="279"/>
      <c r="AN55" s="284">
        <f t="shared" si="0"/>
        <v>0</v>
      </c>
      <c r="AO55" s="279"/>
      <c r="AP55" s="279"/>
      <c r="AQ55" s="71" t="s">
        <v>77</v>
      </c>
      <c r="AR55" s="68"/>
      <c r="AS55" s="72">
        <f>ROUND(SUM(AS56:AS60),2)</f>
        <v>0</v>
      </c>
      <c r="AT55" s="73">
        <f t="shared" si="1"/>
        <v>0</v>
      </c>
      <c r="AU55" s="74">
        <f>ROUND(SUM(AU56:AU60),5)</f>
        <v>0</v>
      </c>
      <c r="AV55" s="73">
        <f>ROUND(AZ55*L29,2)</f>
        <v>0</v>
      </c>
      <c r="AW55" s="73">
        <f>ROUND(BA55*L30,2)</f>
        <v>0</v>
      </c>
      <c r="AX55" s="73">
        <f>ROUND(BB55*L29,2)</f>
        <v>0</v>
      </c>
      <c r="AY55" s="73">
        <f>ROUND(BC55*L30,2)</f>
        <v>0</v>
      </c>
      <c r="AZ55" s="73">
        <f>ROUND(SUM(AZ56:AZ60),2)</f>
        <v>0</v>
      </c>
      <c r="BA55" s="73">
        <f>ROUND(SUM(BA56:BA60),2)</f>
        <v>0</v>
      </c>
      <c r="BB55" s="73">
        <f>ROUND(SUM(BB56:BB60),2)</f>
        <v>0</v>
      </c>
      <c r="BC55" s="73">
        <f>ROUND(SUM(BC56:BC60),2)</f>
        <v>0</v>
      </c>
      <c r="BD55" s="75">
        <f>ROUND(SUM(BD56:BD60),2)</f>
        <v>0</v>
      </c>
      <c r="BS55" s="76" t="s">
        <v>70</v>
      </c>
      <c r="BT55" s="76" t="s">
        <v>78</v>
      </c>
      <c r="BV55" s="76" t="s">
        <v>73</v>
      </c>
      <c r="BW55" s="76" t="s">
        <v>79</v>
      </c>
      <c r="BX55" s="76" t="s">
        <v>5</v>
      </c>
      <c r="CL55" s="76" t="s">
        <v>19</v>
      </c>
      <c r="CM55" s="76" t="s">
        <v>80</v>
      </c>
    </row>
    <row r="56" spans="1:91" s="3" customFormat="1" ht="16.5" customHeight="1">
      <c r="A56" s="77" t="s">
        <v>81</v>
      </c>
      <c r="B56" s="42"/>
      <c r="C56" s="78"/>
      <c r="D56" s="78"/>
      <c r="E56" s="252" t="s">
        <v>75</v>
      </c>
      <c r="F56" s="252"/>
      <c r="G56" s="252"/>
      <c r="H56" s="252"/>
      <c r="I56" s="252"/>
      <c r="J56" s="78"/>
      <c r="K56" s="252" t="s">
        <v>76</v>
      </c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76">
        <f>'SO-01 - Větrolam V23'!J30</f>
        <v>0</v>
      </c>
      <c r="AH56" s="277"/>
      <c r="AI56" s="277"/>
      <c r="AJ56" s="277"/>
      <c r="AK56" s="277"/>
      <c r="AL56" s="277"/>
      <c r="AM56" s="277"/>
      <c r="AN56" s="276">
        <f t="shared" si="0"/>
        <v>0</v>
      </c>
      <c r="AO56" s="277"/>
      <c r="AP56" s="277"/>
      <c r="AQ56" s="79" t="s">
        <v>82</v>
      </c>
      <c r="AR56" s="42"/>
      <c r="AS56" s="80">
        <v>0</v>
      </c>
      <c r="AT56" s="81">
        <f t="shared" si="1"/>
        <v>0</v>
      </c>
      <c r="AU56" s="82">
        <f>'SO-01 - Větrolam V23'!P79</f>
        <v>0</v>
      </c>
      <c r="AV56" s="81">
        <f>'SO-01 - Větrolam V23'!J33</f>
        <v>0</v>
      </c>
      <c r="AW56" s="81">
        <f>'SO-01 - Větrolam V23'!J34</f>
        <v>0</v>
      </c>
      <c r="AX56" s="81">
        <f>'SO-01 - Větrolam V23'!J35</f>
        <v>0</v>
      </c>
      <c r="AY56" s="81">
        <f>'SO-01 - Větrolam V23'!J36</f>
        <v>0</v>
      </c>
      <c r="AZ56" s="81">
        <f>'SO-01 - Větrolam V23'!F33</f>
        <v>0</v>
      </c>
      <c r="BA56" s="81">
        <f>'SO-01 - Větrolam V23'!F34</f>
        <v>0</v>
      </c>
      <c r="BB56" s="81">
        <f>'SO-01 - Větrolam V23'!F35</f>
        <v>0</v>
      </c>
      <c r="BC56" s="81">
        <f>'SO-01 - Větrolam V23'!F36</f>
        <v>0</v>
      </c>
      <c r="BD56" s="83">
        <f>'SO-01 - Větrolam V23'!F37</f>
        <v>0</v>
      </c>
      <c r="BT56" s="22" t="s">
        <v>80</v>
      </c>
      <c r="BU56" s="22" t="s">
        <v>83</v>
      </c>
      <c r="BV56" s="22" t="s">
        <v>73</v>
      </c>
      <c r="BW56" s="22" t="s">
        <v>79</v>
      </c>
      <c r="BX56" s="22" t="s">
        <v>5</v>
      </c>
      <c r="CL56" s="22" t="s">
        <v>19</v>
      </c>
      <c r="CM56" s="22" t="s">
        <v>80</v>
      </c>
    </row>
    <row r="57" spans="1:91" s="3" customFormat="1" ht="16.5" customHeight="1">
      <c r="A57" s="77" t="s">
        <v>81</v>
      </c>
      <c r="B57" s="42"/>
      <c r="C57" s="78"/>
      <c r="D57" s="78"/>
      <c r="E57" s="252" t="s">
        <v>84</v>
      </c>
      <c r="F57" s="252"/>
      <c r="G57" s="252"/>
      <c r="H57" s="252"/>
      <c r="I57" s="252"/>
      <c r="J57" s="78"/>
      <c r="K57" s="252" t="s">
        <v>85</v>
      </c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76">
        <f>'SO-011 - 1. rok pěstební ...'!J32</f>
        <v>0</v>
      </c>
      <c r="AH57" s="277"/>
      <c r="AI57" s="277"/>
      <c r="AJ57" s="277"/>
      <c r="AK57" s="277"/>
      <c r="AL57" s="277"/>
      <c r="AM57" s="277"/>
      <c r="AN57" s="276">
        <f t="shared" si="0"/>
        <v>0</v>
      </c>
      <c r="AO57" s="277"/>
      <c r="AP57" s="277"/>
      <c r="AQ57" s="79" t="s">
        <v>82</v>
      </c>
      <c r="AR57" s="42"/>
      <c r="AS57" s="80">
        <v>0</v>
      </c>
      <c r="AT57" s="81">
        <f t="shared" si="1"/>
        <v>0</v>
      </c>
      <c r="AU57" s="82">
        <f>'SO-011 - 1. rok pěstební ...'!P85</f>
        <v>0</v>
      </c>
      <c r="AV57" s="81">
        <f>'SO-011 - 1. rok pěstební ...'!J35</f>
        <v>0</v>
      </c>
      <c r="AW57" s="81">
        <f>'SO-011 - 1. rok pěstební ...'!J36</f>
        <v>0</v>
      </c>
      <c r="AX57" s="81">
        <f>'SO-011 - 1. rok pěstební ...'!J37</f>
        <v>0</v>
      </c>
      <c r="AY57" s="81">
        <f>'SO-011 - 1. rok pěstební ...'!J38</f>
        <v>0</v>
      </c>
      <c r="AZ57" s="81">
        <f>'SO-011 - 1. rok pěstební ...'!F35</f>
        <v>0</v>
      </c>
      <c r="BA57" s="81">
        <f>'SO-011 - 1. rok pěstební ...'!F36</f>
        <v>0</v>
      </c>
      <c r="BB57" s="81">
        <f>'SO-011 - 1. rok pěstební ...'!F37</f>
        <v>0</v>
      </c>
      <c r="BC57" s="81">
        <f>'SO-011 - 1. rok pěstební ...'!F38</f>
        <v>0</v>
      </c>
      <c r="BD57" s="83">
        <f>'SO-011 - 1. rok pěstební ...'!F39</f>
        <v>0</v>
      </c>
      <c r="BT57" s="22" t="s">
        <v>80</v>
      </c>
      <c r="BV57" s="22" t="s">
        <v>73</v>
      </c>
      <c r="BW57" s="22" t="s">
        <v>86</v>
      </c>
      <c r="BX57" s="22" t="s">
        <v>79</v>
      </c>
      <c r="CL57" s="22" t="s">
        <v>19</v>
      </c>
    </row>
    <row r="58" spans="1:91" s="3" customFormat="1" ht="16.5" customHeight="1">
      <c r="A58" s="77" t="s">
        <v>81</v>
      </c>
      <c r="B58" s="42"/>
      <c r="C58" s="78"/>
      <c r="D58" s="78"/>
      <c r="E58" s="252" t="s">
        <v>87</v>
      </c>
      <c r="F58" s="252"/>
      <c r="G58" s="252"/>
      <c r="H58" s="252"/>
      <c r="I58" s="252"/>
      <c r="J58" s="78"/>
      <c r="K58" s="252" t="s">
        <v>88</v>
      </c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76">
        <f>'SO-012 - 2. rok pěstební ...'!J32</f>
        <v>0</v>
      </c>
      <c r="AH58" s="277"/>
      <c r="AI58" s="277"/>
      <c r="AJ58" s="277"/>
      <c r="AK58" s="277"/>
      <c r="AL58" s="277"/>
      <c r="AM58" s="277"/>
      <c r="AN58" s="276">
        <f t="shared" si="0"/>
        <v>0</v>
      </c>
      <c r="AO58" s="277"/>
      <c r="AP58" s="277"/>
      <c r="AQ58" s="79" t="s">
        <v>82</v>
      </c>
      <c r="AR58" s="42"/>
      <c r="AS58" s="80">
        <v>0</v>
      </c>
      <c r="AT58" s="81">
        <f t="shared" si="1"/>
        <v>0</v>
      </c>
      <c r="AU58" s="82">
        <f>'SO-012 - 2. rok pěstební ...'!P85</f>
        <v>0</v>
      </c>
      <c r="AV58" s="81">
        <f>'SO-012 - 2. rok pěstební ...'!J35</f>
        <v>0</v>
      </c>
      <c r="AW58" s="81">
        <f>'SO-012 - 2. rok pěstební ...'!J36</f>
        <v>0</v>
      </c>
      <c r="AX58" s="81">
        <f>'SO-012 - 2. rok pěstební ...'!J37</f>
        <v>0</v>
      </c>
      <c r="AY58" s="81">
        <f>'SO-012 - 2. rok pěstební ...'!J38</f>
        <v>0</v>
      </c>
      <c r="AZ58" s="81">
        <f>'SO-012 - 2. rok pěstební ...'!F35</f>
        <v>0</v>
      </c>
      <c r="BA58" s="81">
        <f>'SO-012 - 2. rok pěstební ...'!F36</f>
        <v>0</v>
      </c>
      <c r="BB58" s="81">
        <f>'SO-012 - 2. rok pěstební ...'!F37</f>
        <v>0</v>
      </c>
      <c r="BC58" s="81">
        <f>'SO-012 - 2. rok pěstební ...'!F38</f>
        <v>0</v>
      </c>
      <c r="BD58" s="83">
        <f>'SO-012 - 2. rok pěstební ...'!F39</f>
        <v>0</v>
      </c>
      <c r="BT58" s="22" t="s">
        <v>80</v>
      </c>
      <c r="BV58" s="22" t="s">
        <v>73</v>
      </c>
      <c r="BW58" s="22" t="s">
        <v>89</v>
      </c>
      <c r="BX58" s="22" t="s">
        <v>79</v>
      </c>
      <c r="CL58" s="22" t="s">
        <v>19</v>
      </c>
    </row>
    <row r="59" spans="1:91" s="3" customFormat="1" ht="16.5" customHeight="1">
      <c r="A59" s="77" t="s">
        <v>81</v>
      </c>
      <c r="B59" s="42"/>
      <c r="C59" s="78"/>
      <c r="D59" s="78"/>
      <c r="E59" s="252" t="s">
        <v>90</v>
      </c>
      <c r="F59" s="252"/>
      <c r="G59" s="252"/>
      <c r="H59" s="252"/>
      <c r="I59" s="252"/>
      <c r="J59" s="78"/>
      <c r="K59" s="252" t="s">
        <v>91</v>
      </c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52"/>
      <c r="AG59" s="276">
        <f>'SO-013 - 3. rok pěstební ...'!J32</f>
        <v>0</v>
      </c>
      <c r="AH59" s="277"/>
      <c r="AI59" s="277"/>
      <c r="AJ59" s="277"/>
      <c r="AK59" s="277"/>
      <c r="AL59" s="277"/>
      <c r="AM59" s="277"/>
      <c r="AN59" s="276">
        <f t="shared" si="0"/>
        <v>0</v>
      </c>
      <c r="AO59" s="277"/>
      <c r="AP59" s="277"/>
      <c r="AQ59" s="79" t="s">
        <v>82</v>
      </c>
      <c r="AR59" s="42"/>
      <c r="AS59" s="80">
        <v>0</v>
      </c>
      <c r="AT59" s="81">
        <f t="shared" si="1"/>
        <v>0</v>
      </c>
      <c r="AU59" s="82">
        <f>'SO-013 - 3. rok pěstební ...'!P85</f>
        <v>0</v>
      </c>
      <c r="AV59" s="81">
        <f>'SO-013 - 3. rok pěstební ...'!J35</f>
        <v>0</v>
      </c>
      <c r="AW59" s="81">
        <f>'SO-013 - 3. rok pěstební ...'!J36</f>
        <v>0</v>
      </c>
      <c r="AX59" s="81">
        <f>'SO-013 - 3. rok pěstební ...'!J37</f>
        <v>0</v>
      </c>
      <c r="AY59" s="81">
        <f>'SO-013 - 3. rok pěstební ...'!J38</f>
        <v>0</v>
      </c>
      <c r="AZ59" s="81">
        <f>'SO-013 - 3. rok pěstební ...'!F35</f>
        <v>0</v>
      </c>
      <c r="BA59" s="81">
        <f>'SO-013 - 3. rok pěstební ...'!F36</f>
        <v>0</v>
      </c>
      <c r="BB59" s="81">
        <f>'SO-013 - 3. rok pěstební ...'!F37</f>
        <v>0</v>
      </c>
      <c r="BC59" s="81">
        <f>'SO-013 - 3. rok pěstební ...'!F38</f>
        <v>0</v>
      </c>
      <c r="BD59" s="83">
        <f>'SO-013 - 3. rok pěstební ...'!F39</f>
        <v>0</v>
      </c>
      <c r="BT59" s="22" t="s">
        <v>80</v>
      </c>
      <c r="BV59" s="22" t="s">
        <v>73</v>
      </c>
      <c r="BW59" s="22" t="s">
        <v>92</v>
      </c>
      <c r="BX59" s="22" t="s">
        <v>79</v>
      </c>
      <c r="CL59" s="22" t="s">
        <v>19</v>
      </c>
    </row>
    <row r="60" spans="1:91" s="3" customFormat="1" ht="23.25" customHeight="1">
      <c r="A60" s="77" t="s">
        <v>81</v>
      </c>
      <c r="B60" s="42"/>
      <c r="C60" s="78"/>
      <c r="D60" s="78"/>
      <c r="E60" s="252" t="s">
        <v>93</v>
      </c>
      <c r="F60" s="252"/>
      <c r="G60" s="252"/>
      <c r="H60" s="252"/>
      <c r="I60" s="252"/>
      <c r="J60" s="78"/>
      <c r="K60" s="252" t="s">
        <v>94</v>
      </c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76">
        <f>'VRN SO-01 - Vedlejší rozp...'!J32</f>
        <v>0</v>
      </c>
      <c r="AH60" s="277"/>
      <c r="AI60" s="277"/>
      <c r="AJ60" s="277"/>
      <c r="AK60" s="277"/>
      <c r="AL60" s="277"/>
      <c r="AM60" s="277"/>
      <c r="AN60" s="276">
        <f t="shared" si="0"/>
        <v>0</v>
      </c>
      <c r="AO60" s="277"/>
      <c r="AP60" s="277"/>
      <c r="AQ60" s="79" t="s">
        <v>82</v>
      </c>
      <c r="AR60" s="42"/>
      <c r="AS60" s="80">
        <v>0</v>
      </c>
      <c r="AT60" s="81">
        <f t="shared" si="1"/>
        <v>0</v>
      </c>
      <c r="AU60" s="82">
        <f>'VRN SO-01 - Vedlejší rozp...'!P85</f>
        <v>0</v>
      </c>
      <c r="AV60" s="81">
        <f>'VRN SO-01 - Vedlejší rozp...'!J35</f>
        <v>0</v>
      </c>
      <c r="AW60" s="81">
        <f>'VRN SO-01 - Vedlejší rozp...'!J36</f>
        <v>0</v>
      </c>
      <c r="AX60" s="81">
        <f>'VRN SO-01 - Vedlejší rozp...'!J37</f>
        <v>0</v>
      </c>
      <c r="AY60" s="81">
        <f>'VRN SO-01 - Vedlejší rozp...'!J38</f>
        <v>0</v>
      </c>
      <c r="AZ60" s="81">
        <f>'VRN SO-01 - Vedlejší rozp...'!F35</f>
        <v>0</v>
      </c>
      <c r="BA60" s="81">
        <f>'VRN SO-01 - Vedlejší rozp...'!F36</f>
        <v>0</v>
      </c>
      <c r="BB60" s="81">
        <f>'VRN SO-01 - Vedlejší rozp...'!F37</f>
        <v>0</v>
      </c>
      <c r="BC60" s="81">
        <f>'VRN SO-01 - Vedlejší rozp...'!F38</f>
        <v>0</v>
      </c>
      <c r="BD60" s="83">
        <f>'VRN SO-01 - Vedlejší rozp...'!F39</f>
        <v>0</v>
      </c>
      <c r="BT60" s="22" t="s">
        <v>80</v>
      </c>
      <c r="BV60" s="22" t="s">
        <v>73</v>
      </c>
      <c r="BW60" s="22" t="s">
        <v>95</v>
      </c>
      <c r="BX60" s="22" t="s">
        <v>79</v>
      </c>
      <c r="CL60" s="22" t="s">
        <v>19</v>
      </c>
    </row>
    <row r="61" spans="1:91" s="6" customFormat="1" ht="16.5" customHeight="1">
      <c r="B61" s="68"/>
      <c r="C61" s="69"/>
      <c r="D61" s="251" t="s">
        <v>96</v>
      </c>
      <c r="E61" s="251"/>
      <c r="F61" s="251"/>
      <c r="G61" s="251"/>
      <c r="H61" s="251"/>
      <c r="I61" s="70"/>
      <c r="J61" s="251" t="s">
        <v>97</v>
      </c>
      <c r="K61" s="251"/>
      <c r="L61" s="251"/>
      <c r="M61" s="251"/>
      <c r="N61" s="251"/>
      <c r="O61" s="251"/>
      <c r="P61" s="251"/>
      <c r="Q61" s="251"/>
      <c r="R61" s="251"/>
      <c r="S61" s="251"/>
      <c r="T61" s="251"/>
      <c r="U61" s="251"/>
      <c r="V61" s="251"/>
      <c r="W61" s="251"/>
      <c r="X61" s="251"/>
      <c r="Y61" s="251"/>
      <c r="Z61" s="251"/>
      <c r="AA61" s="251"/>
      <c r="AB61" s="251"/>
      <c r="AC61" s="251"/>
      <c r="AD61" s="251"/>
      <c r="AE61" s="251"/>
      <c r="AF61" s="251"/>
      <c r="AG61" s="278">
        <f>ROUND(SUM(AG62:AG66),2)</f>
        <v>0</v>
      </c>
      <c r="AH61" s="279"/>
      <c r="AI61" s="279"/>
      <c r="AJ61" s="279"/>
      <c r="AK61" s="279"/>
      <c r="AL61" s="279"/>
      <c r="AM61" s="279"/>
      <c r="AN61" s="284">
        <f t="shared" si="0"/>
        <v>0</v>
      </c>
      <c r="AO61" s="279"/>
      <c r="AP61" s="279"/>
      <c r="AQ61" s="71" t="s">
        <v>77</v>
      </c>
      <c r="AR61" s="68"/>
      <c r="AS61" s="72">
        <f>ROUND(SUM(AS62:AS66),2)</f>
        <v>0</v>
      </c>
      <c r="AT61" s="73">
        <f t="shared" si="1"/>
        <v>0</v>
      </c>
      <c r="AU61" s="74">
        <f>ROUND(SUM(AU62:AU66),5)</f>
        <v>0</v>
      </c>
      <c r="AV61" s="73">
        <f>ROUND(AZ61*L29,2)</f>
        <v>0</v>
      </c>
      <c r="AW61" s="73">
        <f>ROUND(BA61*L30,2)</f>
        <v>0</v>
      </c>
      <c r="AX61" s="73">
        <f>ROUND(BB61*L29,2)</f>
        <v>0</v>
      </c>
      <c r="AY61" s="73">
        <f>ROUND(BC61*L30,2)</f>
        <v>0</v>
      </c>
      <c r="AZ61" s="73">
        <f>ROUND(SUM(AZ62:AZ66),2)</f>
        <v>0</v>
      </c>
      <c r="BA61" s="73">
        <f>ROUND(SUM(BA62:BA66),2)</f>
        <v>0</v>
      </c>
      <c r="BB61" s="73">
        <f>ROUND(SUM(BB62:BB66),2)</f>
        <v>0</v>
      </c>
      <c r="BC61" s="73">
        <f>ROUND(SUM(BC62:BC66),2)</f>
        <v>0</v>
      </c>
      <c r="BD61" s="75">
        <f>ROUND(SUM(BD62:BD66),2)</f>
        <v>0</v>
      </c>
      <c r="BS61" s="76" t="s">
        <v>70</v>
      </c>
      <c r="BT61" s="76" t="s">
        <v>78</v>
      </c>
      <c r="BV61" s="76" t="s">
        <v>73</v>
      </c>
      <c r="BW61" s="76" t="s">
        <v>98</v>
      </c>
      <c r="BX61" s="76" t="s">
        <v>5</v>
      </c>
      <c r="CL61" s="76" t="s">
        <v>19</v>
      </c>
      <c r="CM61" s="76" t="s">
        <v>80</v>
      </c>
    </row>
    <row r="62" spans="1:91" s="3" customFormat="1" ht="16.5" customHeight="1">
      <c r="A62" s="77" t="s">
        <v>81</v>
      </c>
      <c r="B62" s="42"/>
      <c r="C62" s="78"/>
      <c r="D62" s="78"/>
      <c r="E62" s="252" t="s">
        <v>96</v>
      </c>
      <c r="F62" s="252"/>
      <c r="G62" s="252"/>
      <c r="H62" s="252"/>
      <c r="I62" s="252"/>
      <c r="J62" s="78"/>
      <c r="K62" s="252" t="s">
        <v>97</v>
      </c>
      <c r="L62" s="252"/>
      <c r="M62" s="252"/>
      <c r="N62" s="252"/>
      <c r="O62" s="252"/>
      <c r="P62" s="252"/>
      <c r="Q62" s="252"/>
      <c r="R62" s="252"/>
      <c r="S62" s="252"/>
      <c r="T62" s="252"/>
      <c r="U62" s="252"/>
      <c r="V62" s="252"/>
      <c r="W62" s="252"/>
      <c r="X62" s="252"/>
      <c r="Y62" s="252"/>
      <c r="Z62" s="252"/>
      <c r="AA62" s="252"/>
      <c r="AB62" s="252"/>
      <c r="AC62" s="252"/>
      <c r="AD62" s="252"/>
      <c r="AE62" s="252"/>
      <c r="AF62" s="252"/>
      <c r="AG62" s="276">
        <f>'SO-02 - Větrolam V22'!J30</f>
        <v>0</v>
      </c>
      <c r="AH62" s="277"/>
      <c r="AI62" s="277"/>
      <c r="AJ62" s="277"/>
      <c r="AK62" s="277"/>
      <c r="AL62" s="277"/>
      <c r="AM62" s="277"/>
      <c r="AN62" s="276">
        <f t="shared" si="0"/>
        <v>0</v>
      </c>
      <c r="AO62" s="277"/>
      <c r="AP62" s="277"/>
      <c r="AQ62" s="79" t="s">
        <v>82</v>
      </c>
      <c r="AR62" s="42"/>
      <c r="AS62" s="80">
        <v>0</v>
      </c>
      <c r="AT62" s="81">
        <f t="shared" si="1"/>
        <v>0</v>
      </c>
      <c r="AU62" s="82">
        <f>'SO-02 - Větrolam V22'!P79</f>
        <v>0</v>
      </c>
      <c r="AV62" s="81">
        <f>'SO-02 - Větrolam V22'!J33</f>
        <v>0</v>
      </c>
      <c r="AW62" s="81">
        <f>'SO-02 - Větrolam V22'!J34</f>
        <v>0</v>
      </c>
      <c r="AX62" s="81">
        <f>'SO-02 - Větrolam V22'!J35</f>
        <v>0</v>
      </c>
      <c r="AY62" s="81">
        <f>'SO-02 - Větrolam V22'!J36</f>
        <v>0</v>
      </c>
      <c r="AZ62" s="81">
        <f>'SO-02 - Větrolam V22'!F33</f>
        <v>0</v>
      </c>
      <c r="BA62" s="81">
        <f>'SO-02 - Větrolam V22'!F34</f>
        <v>0</v>
      </c>
      <c r="BB62" s="81">
        <f>'SO-02 - Větrolam V22'!F35</f>
        <v>0</v>
      </c>
      <c r="BC62" s="81">
        <f>'SO-02 - Větrolam V22'!F36</f>
        <v>0</v>
      </c>
      <c r="BD62" s="83">
        <f>'SO-02 - Větrolam V22'!F37</f>
        <v>0</v>
      </c>
      <c r="BT62" s="22" t="s">
        <v>80</v>
      </c>
      <c r="BU62" s="22" t="s">
        <v>83</v>
      </c>
      <c r="BV62" s="22" t="s">
        <v>73</v>
      </c>
      <c r="BW62" s="22" t="s">
        <v>98</v>
      </c>
      <c r="BX62" s="22" t="s">
        <v>5</v>
      </c>
      <c r="CL62" s="22" t="s">
        <v>19</v>
      </c>
      <c r="CM62" s="22" t="s">
        <v>80</v>
      </c>
    </row>
    <row r="63" spans="1:91" s="3" customFormat="1" ht="16.5" customHeight="1">
      <c r="A63" s="77" t="s">
        <v>81</v>
      </c>
      <c r="B63" s="42"/>
      <c r="C63" s="78"/>
      <c r="D63" s="78"/>
      <c r="E63" s="252" t="s">
        <v>99</v>
      </c>
      <c r="F63" s="252"/>
      <c r="G63" s="252"/>
      <c r="H63" s="252"/>
      <c r="I63" s="252"/>
      <c r="J63" s="78"/>
      <c r="K63" s="252" t="s">
        <v>85</v>
      </c>
      <c r="L63" s="252"/>
      <c r="M63" s="252"/>
      <c r="N63" s="252"/>
      <c r="O63" s="252"/>
      <c r="P63" s="252"/>
      <c r="Q63" s="252"/>
      <c r="R63" s="252"/>
      <c r="S63" s="252"/>
      <c r="T63" s="252"/>
      <c r="U63" s="252"/>
      <c r="V63" s="252"/>
      <c r="W63" s="252"/>
      <c r="X63" s="252"/>
      <c r="Y63" s="252"/>
      <c r="Z63" s="252"/>
      <c r="AA63" s="252"/>
      <c r="AB63" s="252"/>
      <c r="AC63" s="252"/>
      <c r="AD63" s="252"/>
      <c r="AE63" s="252"/>
      <c r="AF63" s="252"/>
      <c r="AG63" s="276">
        <f>'SO-021 - 1. rok pěstební ...'!J32</f>
        <v>0</v>
      </c>
      <c r="AH63" s="277"/>
      <c r="AI63" s="277"/>
      <c r="AJ63" s="277"/>
      <c r="AK63" s="277"/>
      <c r="AL63" s="277"/>
      <c r="AM63" s="277"/>
      <c r="AN63" s="276">
        <f t="shared" si="0"/>
        <v>0</v>
      </c>
      <c r="AO63" s="277"/>
      <c r="AP63" s="277"/>
      <c r="AQ63" s="79" t="s">
        <v>82</v>
      </c>
      <c r="AR63" s="42"/>
      <c r="AS63" s="80">
        <v>0</v>
      </c>
      <c r="AT63" s="81">
        <f t="shared" si="1"/>
        <v>0</v>
      </c>
      <c r="AU63" s="82">
        <f>'SO-021 - 1. rok pěstební ...'!P85</f>
        <v>0</v>
      </c>
      <c r="AV63" s="81">
        <f>'SO-021 - 1. rok pěstební ...'!J35</f>
        <v>0</v>
      </c>
      <c r="AW63" s="81">
        <f>'SO-021 - 1. rok pěstební ...'!J36</f>
        <v>0</v>
      </c>
      <c r="AX63" s="81">
        <f>'SO-021 - 1. rok pěstební ...'!J37</f>
        <v>0</v>
      </c>
      <c r="AY63" s="81">
        <f>'SO-021 - 1. rok pěstební ...'!J38</f>
        <v>0</v>
      </c>
      <c r="AZ63" s="81">
        <f>'SO-021 - 1. rok pěstební ...'!F35</f>
        <v>0</v>
      </c>
      <c r="BA63" s="81">
        <f>'SO-021 - 1. rok pěstební ...'!F36</f>
        <v>0</v>
      </c>
      <c r="BB63" s="81">
        <f>'SO-021 - 1. rok pěstební ...'!F37</f>
        <v>0</v>
      </c>
      <c r="BC63" s="81">
        <f>'SO-021 - 1. rok pěstební ...'!F38</f>
        <v>0</v>
      </c>
      <c r="BD63" s="83">
        <f>'SO-021 - 1. rok pěstební ...'!F39</f>
        <v>0</v>
      </c>
      <c r="BT63" s="22" t="s">
        <v>80</v>
      </c>
      <c r="BV63" s="22" t="s">
        <v>73</v>
      </c>
      <c r="BW63" s="22" t="s">
        <v>100</v>
      </c>
      <c r="BX63" s="22" t="s">
        <v>98</v>
      </c>
      <c r="CL63" s="22" t="s">
        <v>19</v>
      </c>
    </row>
    <row r="64" spans="1:91" s="3" customFormat="1" ht="16.5" customHeight="1">
      <c r="A64" s="77" t="s">
        <v>81</v>
      </c>
      <c r="B64" s="42"/>
      <c r="C64" s="78"/>
      <c r="D64" s="78"/>
      <c r="E64" s="252" t="s">
        <v>101</v>
      </c>
      <c r="F64" s="252"/>
      <c r="G64" s="252"/>
      <c r="H64" s="252"/>
      <c r="I64" s="252"/>
      <c r="J64" s="78"/>
      <c r="K64" s="252" t="s">
        <v>88</v>
      </c>
      <c r="L64" s="252"/>
      <c r="M64" s="252"/>
      <c r="N64" s="252"/>
      <c r="O64" s="252"/>
      <c r="P64" s="252"/>
      <c r="Q64" s="252"/>
      <c r="R64" s="252"/>
      <c r="S64" s="252"/>
      <c r="T64" s="252"/>
      <c r="U64" s="252"/>
      <c r="V64" s="252"/>
      <c r="W64" s="252"/>
      <c r="X64" s="252"/>
      <c r="Y64" s="252"/>
      <c r="Z64" s="252"/>
      <c r="AA64" s="252"/>
      <c r="AB64" s="252"/>
      <c r="AC64" s="252"/>
      <c r="AD64" s="252"/>
      <c r="AE64" s="252"/>
      <c r="AF64" s="252"/>
      <c r="AG64" s="276">
        <f>'SO-022 - 2. rok pěstební ...'!J32</f>
        <v>0</v>
      </c>
      <c r="AH64" s="277"/>
      <c r="AI64" s="277"/>
      <c r="AJ64" s="277"/>
      <c r="AK64" s="277"/>
      <c r="AL64" s="277"/>
      <c r="AM64" s="277"/>
      <c r="AN64" s="276">
        <f t="shared" si="0"/>
        <v>0</v>
      </c>
      <c r="AO64" s="277"/>
      <c r="AP64" s="277"/>
      <c r="AQ64" s="79" t="s">
        <v>82</v>
      </c>
      <c r="AR64" s="42"/>
      <c r="AS64" s="80">
        <v>0</v>
      </c>
      <c r="AT64" s="81">
        <f t="shared" si="1"/>
        <v>0</v>
      </c>
      <c r="AU64" s="82">
        <f>'SO-022 - 2. rok pěstební ...'!P85</f>
        <v>0</v>
      </c>
      <c r="AV64" s="81">
        <f>'SO-022 - 2. rok pěstební ...'!J35</f>
        <v>0</v>
      </c>
      <c r="AW64" s="81">
        <f>'SO-022 - 2. rok pěstební ...'!J36</f>
        <v>0</v>
      </c>
      <c r="AX64" s="81">
        <f>'SO-022 - 2. rok pěstební ...'!J37</f>
        <v>0</v>
      </c>
      <c r="AY64" s="81">
        <f>'SO-022 - 2. rok pěstební ...'!J38</f>
        <v>0</v>
      </c>
      <c r="AZ64" s="81">
        <f>'SO-022 - 2. rok pěstební ...'!F35</f>
        <v>0</v>
      </c>
      <c r="BA64" s="81">
        <f>'SO-022 - 2. rok pěstební ...'!F36</f>
        <v>0</v>
      </c>
      <c r="BB64" s="81">
        <f>'SO-022 - 2. rok pěstební ...'!F37</f>
        <v>0</v>
      </c>
      <c r="BC64" s="81">
        <f>'SO-022 - 2. rok pěstební ...'!F38</f>
        <v>0</v>
      </c>
      <c r="BD64" s="83">
        <f>'SO-022 - 2. rok pěstební ...'!F39</f>
        <v>0</v>
      </c>
      <c r="BT64" s="22" t="s">
        <v>80</v>
      </c>
      <c r="BV64" s="22" t="s">
        <v>73</v>
      </c>
      <c r="BW64" s="22" t="s">
        <v>102</v>
      </c>
      <c r="BX64" s="22" t="s">
        <v>98</v>
      </c>
      <c r="CL64" s="22" t="s">
        <v>19</v>
      </c>
    </row>
    <row r="65" spans="1:90" s="3" customFormat="1" ht="16.5" customHeight="1">
      <c r="A65" s="77" t="s">
        <v>81</v>
      </c>
      <c r="B65" s="42"/>
      <c r="C65" s="78"/>
      <c r="D65" s="78"/>
      <c r="E65" s="252" t="s">
        <v>103</v>
      </c>
      <c r="F65" s="252"/>
      <c r="G65" s="252"/>
      <c r="H65" s="252"/>
      <c r="I65" s="252"/>
      <c r="J65" s="78"/>
      <c r="K65" s="252" t="s">
        <v>91</v>
      </c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2"/>
      <c r="Z65" s="252"/>
      <c r="AA65" s="252"/>
      <c r="AB65" s="252"/>
      <c r="AC65" s="252"/>
      <c r="AD65" s="252"/>
      <c r="AE65" s="252"/>
      <c r="AF65" s="252"/>
      <c r="AG65" s="276">
        <f>'SO-023 - 3. rok pěstební ...'!J32</f>
        <v>0</v>
      </c>
      <c r="AH65" s="277"/>
      <c r="AI65" s="277"/>
      <c r="AJ65" s="277"/>
      <c r="AK65" s="277"/>
      <c r="AL65" s="277"/>
      <c r="AM65" s="277"/>
      <c r="AN65" s="276">
        <f t="shared" si="0"/>
        <v>0</v>
      </c>
      <c r="AO65" s="277"/>
      <c r="AP65" s="277"/>
      <c r="AQ65" s="79" t="s">
        <v>82</v>
      </c>
      <c r="AR65" s="42"/>
      <c r="AS65" s="80">
        <v>0</v>
      </c>
      <c r="AT65" s="81">
        <f t="shared" si="1"/>
        <v>0</v>
      </c>
      <c r="AU65" s="82">
        <f>'SO-023 - 3. rok pěstební ...'!P85</f>
        <v>0</v>
      </c>
      <c r="AV65" s="81">
        <f>'SO-023 - 3. rok pěstební ...'!J35</f>
        <v>0</v>
      </c>
      <c r="AW65" s="81">
        <f>'SO-023 - 3. rok pěstební ...'!J36</f>
        <v>0</v>
      </c>
      <c r="AX65" s="81">
        <f>'SO-023 - 3. rok pěstební ...'!J37</f>
        <v>0</v>
      </c>
      <c r="AY65" s="81">
        <f>'SO-023 - 3. rok pěstební ...'!J38</f>
        <v>0</v>
      </c>
      <c r="AZ65" s="81">
        <f>'SO-023 - 3. rok pěstební ...'!F35</f>
        <v>0</v>
      </c>
      <c r="BA65" s="81">
        <f>'SO-023 - 3. rok pěstební ...'!F36</f>
        <v>0</v>
      </c>
      <c r="BB65" s="81">
        <f>'SO-023 - 3. rok pěstební ...'!F37</f>
        <v>0</v>
      </c>
      <c r="BC65" s="81">
        <f>'SO-023 - 3. rok pěstební ...'!F38</f>
        <v>0</v>
      </c>
      <c r="BD65" s="83">
        <f>'SO-023 - 3. rok pěstební ...'!F39</f>
        <v>0</v>
      </c>
      <c r="BT65" s="22" t="s">
        <v>80</v>
      </c>
      <c r="BV65" s="22" t="s">
        <v>73</v>
      </c>
      <c r="BW65" s="22" t="s">
        <v>104</v>
      </c>
      <c r="BX65" s="22" t="s">
        <v>98</v>
      </c>
      <c r="CL65" s="22" t="s">
        <v>19</v>
      </c>
    </row>
    <row r="66" spans="1:90" s="3" customFormat="1" ht="23.25" customHeight="1">
      <c r="A66" s="77" t="s">
        <v>81</v>
      </c>
      <c r="B66" s="42"/>
      <c r="C66" s="78"/>
      <c r="D66" s="78"/>
      <c r="E66" s="252" t="s">
        <v>105</v>
      </c>
      <c r="F66" s="252"/>
      <c r="G66" s="252"/>
      <c r="H66" s="252"/>
      <c r="I66" s="252"/>
      <c r="J66" s="78"/>
      <c r="K66" s="252" t="s">
        <v>94</v>
      </c>
      <c r="L66" s="252"/>
      <c r="M66" s="252"/>
      <c r="N66" s="252"/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2"/>
      <c r="Z66" s="252"/>
      <c r="AA66" s="252"/>
      <c r="AB66" s="252"/>
      <c r="AC66" s="252"/>
      <c r="AD66" s="252"/>
      <c r="AE66" s="252"/>
      <c r="AF66" s="252"/>
      <c r="AG66" s="276">
        <f>'VRN SO-02 - Vedlejší rozp...'!J32</f>
        <v>0</v>
      </c>
      <c r="AH66" s="277"/>
      <c r="AI66" s="277"/>
      <c r="AJ66" s="277"/>
      <c r="AK66" s="277"/>
      <c r="AL66" s="277"/>
      <c r="AM66" s="277"/>
      <c r="AN66" s="276">
        <f t="shared" si="0"/>
        <v>0</v>
      </c>
      <c r="AO66" s="277"/>
      <c r="AP66" s="277"/>
      <c r="AQ66" s="79" t="s">
        <v>82</v>
      </c>
      <c r="AR66" s="42"/>
      <c r="AS66" s="84">
        <v>0</v>
      </c>
      <c r="AT66" s="85">
        <f t="shared" si="1"/>
        <v>0</v>
      </c>
      <c r="AU66" s="86">
        <f>'VRN SO-02 - Vedlejší rozp...'!P85</f>
        <v>0</v>
      </c>
      <c r="AV66" s="85">
        <f>'VRN SO-02 - Vedlejší rozp...'!J35</f>
        <v>0</v>
      </c>
      <c r="AW66" s="85">
        <f>'VRN SO-02 - Vedlejší rozp...'!J36</f>
        <v>0</v>
      </c>
      <c r="AX66" s="85">
        <f>'VRN SO-02 - Vedlejší rozp...'!J37</f>
        <v>0</v>
      </c>
      <c r="AY66" s="85">
        <f>'VRN SO-02 - Vedlejší rozp...'!J38</f>
        <v>0</v>
      </c>
      <c r="AZ66" s="85">
        <f>'VRN SO-02 - Vedlejší rozp...'!F35</f>
        <v>0</v>
      </c>
      <c r="BA66" s="85">
        <f>'VRN SO-02 - Vedlejší rozp...'!F36</f>
        <v>0</v>
      </c>
      <c r="BB66" s="85">
        <f>'VRN SO-02 - Vedlejší rozp...'!F37</f>
        <v>0</v>
      </c>
      <c r="BC66" s="85">
        <f>'VRN SO-02 - Vedlejší rozp...'!F38</f>
        <v>0</v>
      </c>
      <c r="BD66" s="87">
        <f>'VRN SO-02 - Vedlejší rozp...'!F39</f>
        <v>0</v>
      </c>
      <c r="BT66" s="22" t="s">
        <v>80</v>
      </c>
      <c r="BV66" s="22" t="s">
        <v>73</v>
      </c>
      <c r="BW66" s="22" t="s">
        <v>106</v>
      </c>
      <c r="BX66" s="22" t="s">
        <v>98</v>
      </c>
      <c r="CL66" s="22" t="s">
        <v>19</v>
      </c>
    </row>
    <row r="67" spans="1:90" s="1" customFormat="1" ht="30" customHeight="1">
      <c r="B67" s="29"/>
      <c r="AR67" s="29"/>
    </row>
    <row r="68" spans="1:90" s="1" customFormat="1" ht="6.95" customHeight="1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29"/>
    </row>
  </sheetData>
  <sheetProtection algorithmName="SHA-512" hashValue="xMV4r4bLEDR7khQbV3oKhmwyO88B2P8HcFuQymUidbwImMsew5g6mpBTh9vH5rZWEjBTZavYRSmPmc/CWm3bOw==" saltValue="GobVJYhTWaDtYgfROSQ8OD2luUZPhvZ6t/p8X+eIXP6c3LwWqdYTE6xQmjKqLdiepBgpti/As4CqI/e67YimSw==" spinCount="100000" sheet="1" objects="1" scenarios="1" formatColumns="0" formatRows="0"/>
  <mergeCells count="86">
    <mergeCell ref="AN66:AP66"/>
    <mergeCell ref="AG66:AM66"/>
    <mergeCell ref="AN54:AP54"/>
    <mergeCell ref="AN61:AP61"/>
    <mergeCell ref="AN58:AP58"/>
    <mergeCell ref="AS49:AT51"/>
    <mergeCell ref="AN65:AP65"/>
    <mergeCell ref="AG65:AM65"/>
    <mergeCell ref="AK35:AO35"/>
    <mergeCell ref="X35:AB35"/>
    <mergeCell ref="AR2:BE2"/>
    <mergeCell ref="AG62:AM62"/>
    <mergeCell ref="AG63:AM63"/>
    <mergeCell ref="AG60:AM60"/>
    <mergeCell ref="AG61:AM61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L32:P32"/>
    <mergeCell ref="W32:AE32"/>
    <mergeCell ref="AK32:AO32"/>
    <mergeCell ref="L33:P33"/>
    <mergeCell ref="AK33:AO33"/>
    <mergeCell ref="W33:AE33"/>
    <mergeCell ref="AK30:AO30"/>
    <mergeCell ref="L30:P30"/>
    <mergeCell ref="AK31:AO31"/>
    <mergeCell ref="W31:AE31"/>
    <mergeCell ref="L31:P31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K64:AF64"/>
    <mergeCell ref="K59:AF59"/>
    <mergeCell ref="K57:AF57"/>
    <mergeCell ref="L45:AO45"/>
    <mergeCell ref="E65:I65"/>
    <mergeCell ref="K65:AF65"/>
    <mergeCell ref="AG64:AM64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K62:AF62"/>
    <mergeCell ref="K58:AF58"/>
    <mergeCell ref="K63:AF63"/>
    <mergeCell ref="K60:AF60"/>
    <mergeCell ref="K56:AF56"/>
    <mergeCell ref="E64:I64"/>
    <mergeCell ref="E57:I57"/>
    <mergeCell ref="E62:I62"/>
    <mergeCell ref="E58:I58"/>
    <mergeCell ref="E59:I59"/>
    <mergeCell ref="E63:I63"/>
    <mergeCell ref="C52:G52"/>
    <mergeCell ref="D61:H61"/>
    <mergeCell ref="D55:H55"/>
    <mergeCell ref="E60:I60"/>
    <mergeCell ref="E56:I56"/>
    <mergeCell ref="I52:AF52"/>
    <mergeCell ref="J61:AF61"/>
    <mergeCell ref="J55:AF55"/>
  </mergeCells>
  <hyperlinks>
    <hyperlink ref="A56" location="'SO-01 - Větrolam V23'!C2" display="/" xr:uid="{00000000-0004-0000-0000-000000000000}"/>
    <hyperlink ref="A57" location="'SO-011 - 1. rok pěstební ...'!C2" display="/" xr:uid="{00000000-0004-0000-0000-000001000000}"/>
    <hyperlink ref="A58" location="'SO-012 - 2. rok pěstební ...'!C2" display="/" xr:uid="{00000000-0004-0000-0000-000002000000}"/>
    <hyperlink ref="A59" location="'SO-013 - 3. rok pěstební ...'!C2" display="/" xr:uid="{00000000-0004-0000-0000-000003000000}"/>
    <hyperlink ref="A60" location="'VRN SO-01 - Vedlejší rozp...'!C2" display="/" xr:uid="{00000000-0004-0000-0000-000004000000}"/>
    <hyperlink ref="A62" location="'SO-02 - Větrolam V22'!C2" display="/" xr:uid="{00000000-0004-0000-0000-000005000000}"/>
    <hyperlink ref="A63" location="'SO-021 - 1. rok pěstební ...'!C2" display="/" xr:uid="{00000000-0004-0000-0000-000006000000}"/>
    <hyperlink ref="A64" location="'SO-022 - 2. rok pěstební ...'!C2" display="/" xr:uid="{00000000-0004-0000-0000-000007000000}"/>
    <hyperlink ref="A65" location="'SO-023 - 3. rok pěstební ...'!C2" display="/" xr:uid="{00000000-0004-0000-0000-000008000000}"/>
    <hyperlink ref="A66" location="'VRN SO-02 - Vedlejší rozp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1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104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107</v>
      </c>
      <c r="L4" s="17"/>
      <c r="M4" s="88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90" t="str">
        <f>'Rekapitulace stavby'!K6</f>
        <v>Výsadba větrolamů v k.ú. Mikulov na Moravě – I. etapa - část 1.a</v>
      </c>
      <c r="F7" s="291"/>
      <c r="G7" s="291"/>
      <c r="H7" s="291"/>
      <c r="L7" s="17"/>
    </row>
    <row r="8" spans="2:46" ht="12" customHeight="1">
      <c r="B8" s="17"/>
      <c r="D8" s="24" t="s">
        <v>108</v>
      </c>
      <c r="L8" s="17"/>
    </row>
    <row r="9" spans="2:46" s="1" customFormat="1" ht="16.5" customHeight="1">
      <c r="B9" s="29"/>
      <c r="E9" s="290" t="s">
        <v>598</v>
      </c>
      <c r="F9" s="292"/>
      <c r="G9" s="292"/>
      <c r="H9" s="292"/>
      <c r="L9" s="29"/>
    </row>
    <row r="10" spans="2:46" s="1" customFormat="1" ht="12" customHeight="1">
      <c r="B10" s="29"/>
      <c r="D10" s="24" t="s">
        <v>480</v>
      </c>
      <c r="L10" s="29"/>
    </row>
    <row r="11" spans="2:46" s="1" customFormat="1" ht="16.5" customHeight="1">
      <c r="B11" s="29"/>
      <c r="E11" s="254" t="s">
        <v>700</v>
      </c>
      <c r="F11" s="292"/>
      <c r="G11" s="292"/>
      <c r="H11" s="292"/>
      <c r="L11" s="29"/>
    </row>
    <row r="12" spans="2:46" s="1" customFormat="1" ht="11.25">
      <c r="B12" s="29"/>
      <c r="L12" s="29"/>
    </row>
    <row r="13" spans="2:46" s="1" customFormat="1" ht="12" customHeight="1">
      <c r="B13" s="29"/>
      <c r="D13" s="24" t="s">
        <v>18</v>
      </c>
      <c r="F13" s="22" t="s">
        <v>19</v>
      </c>
      <c r="I13" s="24" t="s">
        <v>20</v>
      </c>
      <c r="J13" s="22" t="s">
        <v>19</v>
      </c>
      <c r="L13" s="29"/>
    </row>
    <row r="14" spans="2:46" s="1" customFormat="1" ht="12" customHeight="1">
      <c r="B14" s="29"/>
      <c r="D14" s="24" t="s">
        <v>21</v>
      </c>
      <c r="F14" s="22" t="s">
        <v>22</v>
      </c>
      <c r="I14" s="24" t="s">
        <v>23</v>
      </c>
      <c r="J14" s="46" t="str">
        <f>'Rekapitulace stavby'!AN8</f>
        <v>8. 7. 2025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25</v>
      </c>
      <c r="I16" s="24" t="s">
        <v>26</v>
      </c>
      <c r="J16" s="22" t="s">
        <v>19</v>
      </c>
      <c r="L16" s="29"/>
    </row>
    <row r="17" spans="2:12" s="1" customFormat="1" ht="18" customHeight="1">
      <c r="B17" s="29"/>
      <c r="E17" s="22" t="s">
        <v>27</v>
      </c>
      <c r="I17" s="24" t="s">
        <v>28</v>
      </c>
      <c r="J17" s="22" t="s">
        <v>19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29</v>
      </c>
      <c r="I19" s="24" t="s">
        <v>26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93" t="str">
        <f>'Rekapitulace stavby'!E14</f>
        <v>Vyplň údaj</v>
      </c>
      <c r="F20" s="260"/>
      <c r="G20" s="260"/>
      <c r="H20" s="260"/>
      <c r="I20" s="24" t="s">
        <v>28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31</v>
      </c>
      <c r="I22" s="24" t="s">
        <v>26</v>
      </c>
      <c r="J22" s="22" t="s">
        <v>19</v>
      </c>
      <c r="L22" s="29"/>
    </row>
    <row r="23" spans="2:12" s="1" customFormat="1" ht="18" customHeight="1">
      <c r="B23" s="29"/>
      <c r="E23" s="22" t="s">
        <v>32</v>
      </c>
      <c r="I23" s="24" t="s">
        <v>28</v>
      </c>
      <c r="J23" s="22" t="s">
        <v>19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34</v>
      </c>
      <c r="I25" s="24" t="s">
        <v>26</v>
      </c>
      <c r="J25" s="22" t="s">
        <v>19</v>
      </c>
      <c r="L25" s="29"/>
    </row>
    <row r="26" spans="2:12" s="1" customFormat="1" ht="18" customHeight="1">
      <c r="B26" s="29"/>
      <c r="E26" s="22" t="s">
        <v>32</v>
      </c>
      <c r="I26" s="24" t="s">
        <v>28</v>
      </c>
      <c r="J26" s="22" t="s">
        <v>19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35</v>
      </c>
      <c r="L28" s="29"/>
    </row>
    <row r="29" spans="2:12" s="7" customFormat="1" ht="16.5" customHeight="1">
      <c r="B29" s="89"/>
      <c r="E29" s="265" t="s">
        <v>19</v>
      </c>
      <c r="F29" s="265"/>
      <c r="G29" s="265"/>
      <c r="H29" s="265"/>
      <c r="L29" s="89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90" t="s">
        <v>37</v>
      </c>
      <c r="J32" s="60">
        <f>ROUND(J85, 2)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39</v>
      </c>
      <c r="I34" s="32" t="s">
        <v>38</v>
      </c>
      <c r="J34" s="32" t="s">
        <v>40</v>
      </c>
      <c r="L34" s="29"/>
    </row>
    <row r="35" spans="2:12" s="1" customFormat="1" ht="14.45" customHeight="1">
      <c r="B35" s="29"/>
      <c r="D35" s="49" t="s">
        <v>41</v>
      </c>
      <c r="E35" s="24" t="s">
        <v>42</v>
      </c>
      <c r="F35" s="81">
        <f>ROUND((SUM(BE85:BE113)),  2)</f>
        <v>0</v>
      </c>
      <c r="I35" s="91">
        <v>0.21</v>
      </c>
      <c r="J35" s="81">
        <f>ROUND(((SUM(BE85:BE113))*I35),  2)</f>
        <v>0</v>
      </c>
      <c r="L35" s="29"/>
    </row>
    <row r="36" spans="2:12" s="1" customFormat="1" ht="14.45" customHeight="1">
      <c r="B36" s="29"/>
      <c r="E36" s="24" t="s">
        <v>43</v>
      </c>
      <c r="F36" s="81">
        <f>ROUND((SUM(BF85:BF113)),  2)</f>
        <v>0</v>
      </c>
      <c r="I36" s="91">
        <v>0.12</v>
      </c>
      <c r="J36" s="81">
        <f>ROUND(((SUM(BF85:BF113))*I36),  2)</f>
        <v>0</v>
      </c>
      <c r="L36" s="29"/>
    </row>
    <row r="37" spans="2:12" s="1" customFormat="1" ht="14.45" hidden="1" customHeight="1">
      <c r="B37" s="29"/>
      <c r="E37" s="24" t="s">
        <v>44</v>
      </c>
      <c r="F37" s="81">
        <f>ROUND((SUM(BG85:BG113)),  2)</f>
        <v>0</v>
      </c>
      <c r="I37" s="91">
        <v>0.21</v>
      </c>
      <c r="J37" s="81">
        <f>0</f>
        <v>0</v>
      </c>
      <c r="L37" s="29"/>
    </row>
    <row r="38" spans="2:12" s="1" customFormat="1" ht="14.45" hidden="1" customHeight="1">
      <c r="B38" s="29"/>
      <c r="E38" s="24" t="s">
        <v>45</v>
      </c>
      <c r="F38" s="81">
        <f>ROUND((SUM(BH85:BH113)),  2)</f>
        <v>0</v>
      </c>
      <c r="I38" s="91">
        <v>0.12</v>
      </c>
      <c r="J38" s="81">
        <f>0</f>
        <v>0</v>
      </c>
      <c r="L38" s="29"/>
    </row>
    <row r="39" spans="2:12" s="1" customFormat="1" ht="14.45" hidden="1" customHeight="1">
      <c r="B39" s="29"/>
      <c r="E39" s="24" t="s">
        <v>46</v>
      </c>
      <c r="F39" s="81">
        <f>ROUND((SUM(BI85:BI113)),  2)</f>
        <v>0</v>
      </c>
      <c r="I39" s="91">
        <v>0</v>
      </c>
      <c r="J39" s="81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2"/>
      <c r="D41" s="93" t="s">
        <v>47</v>
      </c>
      <c r="E41" s="51"/>
      <c r="F41" s="51"/>
      <c r="G41" s="94" t="s">
        <v>48</v>
      </c>
      <c r="H41" s="95" t="s">
        <v>49</v>
      </c>
      <c r="I41" s="51"/>
      <c r="J41" s="96">
        <f>SUM(J32:J39)</f>
        <v>0</v>
      </c>
      <c r="K41" s="97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customHeight="1">
      <c r="B47" s="29"/>
      <c r="C47" s="18" t="s">
        <v>110</v>
      </c>
      <c r="L47" s="29"/>
    </row>
    <row r="48" spans="2:12" s="1" customFormat="1" ht="6.95" customHeight="1">
      <c r="B48" s="29"/>
      <c r="L48" s="29"/>
    </row>
    <row r="49" spans="2:47" s="1" customFormat="1" ht="12" customHeight="1">
      <c r="B49" s="29"/>
      <c r="C49" s="24" t="s">
        <v>16</v>
      </c>
      <c r="L49" s="29"/>
    </row>
    <row r="50" spans="2:47" s="1" customFormat="1" ht="26.25" customHeight="1">
      <c r="B50" s="29"/>
      <c r="E50" s="290" t="str">
        <f>E7</f>
        <v>Výsadba větrolamů v k.ú. Mikulov na Moravě – I. etapa - část 1.a</v>
      </c>
      <c r="F50" s="291"/>
      <c r="G50" s="291"/>
      <c r="H50" s="291"/>
      <c r="L50" s="29"/>
    </row>
    <row r="51" spans="2:47" ht="12" customHeight="1">
      <c r="B51" s="17"/>
      <c r="C51" s="24" t="s">
        <v>108</v>
      </c>
      <c r="L51" s="17"/>
    </row>
    <row r="52" spans="2:47" s="1" customFormat="1" ht="16.5" customHeight="1">
      <c r="B52" s="29"/>
      <c r="E52" s="290" t="s">
        <v>598</v>
      </c>
      <c r="F52" s="292"/>
      <c r="G52" s="292"/>
      <c r="H52" s="292"/>
      <c r="L52" s="29"/>
    </row>
    <row r="53" spans="2:47" s="1" customFormat="1" ht="12" customHeight="1">
      <c r="B53" s="29"/>
      <c r="C53" s="24" t="s">
        <v>480</v>
      </c>
      <c r="L53" s="29"/>
    </row>
    <row r="54" spans="2:47" s="1" customFormat="1" ht="16.5" customHeight="1">
      <c r="B54" s="29"/>
      <c r="E54" s="254" t="str">
        <f>E11</f>
        <v>SO-023 - 3. rok pěstební péče</v>
      </c>
      <c r="F54" s="292"/>
      <c r="G54" s="292"/>
      <c r="H54" s="292"/>
      <c r="L54" s="29"/>
    </row>
    <row r="55" spans="2:47" s="1" customFormat="1" ht="6.95" customHeight="1">
      <c r="B55" s="29"/>
      <c r="L55" s="29"/>
    </row>
    <row r="56" spans="2:47" s="1" customFormat="1" ht="12" customHeight="1">
      <c r="B56" s="29"/>
      <c r="C56" s="24" t="s">
        <v>21</v>
      </c>
      <c r="F56" s="22" t="str">
        <f>F14</f>
        <v>k.ú. Mikulov na Moravě</v>
      </c>
      <c r="I56" s="24" t="s">
        <v>23</v>
      </c>
      <c r="J56" s="46" t="str">
        <f>IF(J14="","",J14)</f>
        <v>8. 7. 2025</v>
      </c>
      <c r="L56" s="29"/>
    </row>
    <row r="57" spans="2:47" s="1" customFormat="1" ht="6.95" customHeight="1">
      <c r="B57" s="29"/>
      <c r="L57" s="29"/>
    </row>
    <row r="58" spans="2:47" s="1" customFormat="1" ht="25.7" customHeight="1">
      <c r="B58" s="29"/>
      <c r="C58" s="24" t="s">
        <v>25</v>
      </c>
      <c r="F58" s="22" t="str">
        <f>E17</f>
        <v>SPÚ ČR, KPÚ pro Jihomoravský kraj</v>
      </c>
      <c r="I58" s="24" t="s">
        <v>31</v>
      </c>
      <c r="J58" s="27" t="str">
        <f>E23</f>
        <v>AGROPTROJEKT PSO s.r.o.</v>
      </c>
      <c r="L58" s="29"/>
    </row>
    <row r="59" spans="2:47" s="1" customFormat="1" ht="25.7" customHeight="1">
      <c r="B59" s="29"/>
      <c r="C59" s="24" t="s">
        <v>29</v>
      </c>
      <c r="F59" s="22" t="str">
        <f>IF(E20="","",E20)</f>
        <v>Vyplň údaj</v>
      </c>
      <c r="I59" s="24" t="s">
        <v>34</v>
      </c>
      <c r="J59" s="27" t="str">
        <f>E26</f>
        <v>AGROPTROJEKT PSO s.r.o.</v>
      </c>
      <c r="L59" s="29"/>
    </row>
    <row r="60" spans="2:47" s="1" customFormat="1" ht="10.35" customHeight="1">
      <c r="B60" s="29"/>
      <c r="L60" s="29"/>
    </row>
    <row r="61" spans="2:47" s="1" customFormat="1" ht="29.25" customHeight="1">
      <c r="B61" s="29"/>
      <c r="C61" s="98" t="s">
        <v>111</v>
      </c>
      <c r="D61" s="92"/>
      <c r="E61" s="92"/>
      <c r="F61" s="92"/>
      <c r="G61" s="92"/>
      <c r="H61" s="92"/>
      <c r="I61" s="92"/>
      <c r="J61" s="99" t="s">
        <v>112</v>
      </c>
      <c r="K61" s="92"/>
      <c r="L61" s="29"/>
    </row>
    <row r="62" spans="2:47" s="1" customFormat="1" ht="10.35" customHeight="1">
      <c r="B62" s="29"/>
      <c r="L62" s="29"/>
    </row>
    <row r="63" spans="2:47" s="1" customFormat="1" ht="22.9" customHeight="1">
      <c r="B63" s="29"/>
      <c r="C63" s="100" t="s">
        <v>69</v>
      </c>
      <c r="J63" s="60">
        <f>J85</f>
        <v>0</v>
      </c>
      <c r="L63" s="29"/>
      <c r="AU63" s="14" t="s">
        <v>113</v>
      </c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18" t="s">
        <v>114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4" t="s">
        <v>16</v>
      </c>
      <c r="L72" s="29"/>
    </row>
    <row r="73" spans="2:12" s="1" customFormat="1" ht="26.25" customHeight="1">
      <c r="B73" s="29"/>
      <c r="E73" s="290" t="str">
        <f>E7</f>
        <v>Výsadba větrolamů v k.ú. Mikulov na Moravě – I. etapa - část 1.a</v>
      </c>
      <c r="F73" s="291"/>
      <c r="G73" s="291"/>
      <c r="H73" s="291"/>
      <c r="L73" s="29"/>
    </row>
    <row r="74" spans="2:12" ht="12" customHeight="1">
      <c r="B74" s="17"/>
      <c r="C74" s="24" t="s">
        <v>108</v>
      </c>
      <c r="L74" s="17"/>
    </row>
    <row r="75" spans="2:12" s="1" customFormat="1" ht="16.5" customHeight="1">
      <c r="B75" s="29"/>
      <c r="E75" s="290" t="s">
        <v>598</v>
      </c>
      <c r="F75" s="292"/>
      <c r="G75" s="292"/>
      <c r="H75" s="292"/>
      <c r="L75" s="29"/>
    </row>
    <row r="76" spans="2:12" s="1" customFormat="1" ht="12" customHeight="1">
      <c r="B76" s="29"/>
      <c r="C76" s="24" t="s">
        <v>480</v>
      </c>
      <c r="L76" s="29"/>
    </row>
    <row r="77" spans="2:12" s="1" customFormat="1" ht="16.5" customHeight="1">
      <c r="B77" s="29"/>
      <c r="E77" s="254" t="str">
        <f>E11</f>
        <v>SO-023 - 3. rok pěstební péče</v>
      </c>
      <c r="F77" s="292"/>
      <c r="G77" s="292"/>
      <c r="H77" s="292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F14</f>
        <v>k.ú. Mikulov na Moravě</v>
      </c>
      <c r="I79" s="24" t="s">
        <v>23</v>
      </c>
      <c r="J79" s="46" t="str">
        <f>IF(J14="","",J14)</f>
        <v>8. 7. 2025</v>
      </c>
      <c r="L79" s="29"/>
    </row>
    <row r="80" spans="2:12" s="1" customFormat="1" ht="6.95" customHeight="1">
      <c r="B80" s="29"/>
      <c r="L80" s="29"/>
    </row>
    <row r="81" spans="2:65" s="1" customFormat="1" ht="25.7" customHeight="1">
      <c r="B81" s="29"/>
      <c r="C81" s="24" t="s">
        <v>25</v>
      </c>
      <c r="F81" s="22" t="str">
        <f>E17</f>
        <v>SPÚ ČR, KPÚ pro Jihomoravský kraj</v>
      </c>
      <c r="I81" s="24" t="s">
        <v>31</v>
      </c>
      <c r="J81" s="27" t="str">
        <f>E23</f>
        <v>AGROPTROJEKT PSO s.r.o.</v>
      </c>
      <c r="L81" s="29"/>
    </row>
    <row r="82" spans="2:65" s="1" customFormat="1" ht="25.7" customHeight="1">
      <c r="B82" s="29"/>
      <c r="C82" s="24" t="s">
        <v>29</v>
      </c>
      <c r="F82" s="22" t="str">
        <f>IF(E20="","",E20)</f>
        <v>Vyplň údaj</v>
      </c>
      <c r="I82" s="24" t="s">
        <v>34</v>
      </c>
      <c r="J82" s="27" t="str">
        <f>E26</f>
        <v>AGROPTROJEKT PSO s.r.o.</v>
      </c>
      <c r="L82" s="29"/>
    </row>
    <row r="83" spans="2:65" s="1" customFormat="1" ht="10.35" customHeight="1">
      <c r="B83" s="29"/>
      <c r="L83" s="29"/>
    </row>
    <row r="84" spans="2:65" s="8" customFormat="1" ht="29.25" customHeight="1">
      <c r="B84" s="101"/>
      <c r="C84" s="102" t="s">
        <v>115</v>
      </c>
      <c r="D84" s="103" t="s">
        <v>56</v>
      </c>
      <c r="E84" s="103" t="s">
        <v>52</v>
      </c>
      <c r="F84" s="103" t="s">
        <v>53</v>
      </c>
      <c r="G84" s="103" t="s">
        <v>116</v>
      </c>
      <c r="H84" s="103" t="s">
        <v>117</v>
      </c>
      <c r="I84" s="103" t="s">
        <v>118</v>
      </c>
      <c r="J84" s="103" t="s">
        <v>112</v>
      </c>
      <c r="K84" s="104" t="s">
        <v>119</v>
      </c>
      <c r="L84" s="101"/>
      <c r="M84" s="53" t="s">
        <v>19</v>
      </c>
      <c r="N84" s="54" t="s">
        <v>41</v>
      </c>
      <c r="O84" s="54" t="s">
        <v>120</v>
      </c>
      <c r="P84" s="54" t="s">
        <v>121</v>
      </c>
      <c r="Q84" s="54" t="s">
        <v>122</v>
      </c>
      <c r="R84" s="54" t="s">
        <v>123</v>
      </c>
      <c r="S84" s="54" t="s">
        <v>124</v>
      </c>
      <c r="T84" s="55" t="s">
        <v>125</v>
      </c>
    </row>
    <row r="85" spans="2:65" s="1" customFormat="1" ht="22.9" customHeight="1">
      <c r="B85" s="29"/>
      <c r="C85" s="58" t="s">
        <v>126</v>
      </c>
      <c r="J85" s="105">
        <f>BK85</f>
        <v>0</v>
      </c>
      <c r="L85" s="29"/>
      <c r="M85" s="56"/>
      <c r="N85" s="47"/>
      <c r="O85" s="47"/>
      <c r="P85" s="106">
        <f>SUM(P86:P113)</f>
        <v>0</v>
      </c>
      <c r="Q85" s="47"/>
      <c r="R85" s="106">
        <f>SUM(R86:R113)</f>
        <v>4.0000000000000001E-3</v>
      </c>
      <c r="S85" s="47"/>
      <c r="T85" s="107">
        <f>SUM(T86:T113)</f>
        <v>0</v>
      </c>
      <c r="AT85" s="14" t="s">
        <v>70</v>
      </c>
      <c r="AU85" s="14" t="s">
        <v>113</v>
      </c>
      <c r="BK85" s="108">
        <f>SUM(BK86:BK113)</f>
        <v>0</v>
      </c>
    </row>
    <row r="86" spans="2:65" s="1" customFormat="1" ht="24.2" customHeight="1">
      <c r="B86" s="29"/>
      <c r="C86" s="109" t="s">
        <v>78</v>
      </c>
      <c r="D86" s="109" t="s">
        <v>127</v>
      </c>
      <c r="E86" s="110" t="s">
        <v>482</v>
      </c>
      <c r="F86" s="111" t="s">
        <v>483</v>
      </c>
      <c r="G86" s="112" t="s">
        <v>484</v>
      </c>
      <c r="H86" s="113">
        <v>1.0820000000000001</v>
      </c>
      <c r="I86" s="114"/>
      <c r="J86" s="115">
        <f>ROUND(I86*H86,2)</f>
        <v>0</v>
      </c>
      <c r="K86" s="111" t="s">
        <v>131</v>
      </c>
      <c r="L86" s="29"/>
      <c r="M86" s="116" t="s">
        <v>19</v>
      </c>
      <c r="N86" s="117" t="s">
        <v>42</v>
      </c>
      <c r="P86" s="118">
        <f>O86*H86</f>
        <v>0</v>
      </c>
      <c r="Q86" s="118">
        <v>0</v>
      </c>
      <c r="R86" s="118">
        <f>Q86*H86</f>
        <v>0</v>
      </c>
      <c r="S86" s="118">
        <v>0</v>
      </c>
      <c r="T86" s="119">
        <f>S86*H86</f>
        <v>0</v>
      </c>
      <c r="AR86" s="120" t="s">
        <v>132</v>
      </c>
      <c r="AT86" s="120" t="s">
        <v>127</v>
      </c>
      <c r="AU86" s="120" t="s">
        <v>71</v>
      </c>
      <c r="AY86" s="14" t="s">
        <v>133</v>
      </c>
      <c r="BE86" s="121">
        <f>IF(N86="základní",J86,0)</f>
        <v>0</v>
      </c>
      <c r="BF86" s="121">
        <f>IF(N86="snížená",J86,0)</f>
        <v>0</v>
      </c>
      <c r="BG86" s="121">
        <f>IF(N86="zákl. přenesená",J86,0)</f>
        <v>0</v>
      </c>
      <c r="BH86" s="121">
        <f>IF(N86="sníž. přenesená",J86,0)</f>
        <v>0</v>
      </c>
      <c r="BI86" s="121">
        <f>IF(N86="nulová",J86,0)</f>
        <v>0</v>
      </c>
      <c r="BJ86" s="14" t="s">
        <v>78</v>
      </c>
      <c r="BK86" s="121">
        <f>ROUND(I86*H86,2)</f>
        <v>0</v>
      </c>
      <c r="BL86" s="14" t="s">
        <v>132</v>
      </c>
      <c r="BM86" s="120" t="s">
        <v>701</v>
      </c>
    </row>
    <row r="87" spans="2:65" s="1" customFormat="1" ht="19.5">
      <c r="B87" s="29"/>
      <c r="D87" s="122" t="s">
        <v>135</v>
      </c>
      <c r="F87" s="123" t="s">
        <v>486</v>
      </c>
      <c r="I87" s="124"/>
      <c r="L87" s="29"/>
      <c r="M87" s="125"/>
      <c r="T87" s="50"/>
      <c r="AT87" s="14" t="s">
        <v>135</v>
      </c>
      <c r="AU87" s="14" t="s">
        <v>71</v>
      </c>
    </row>
    <row r="88" spans="2:65" s="1" customFormat="1" ht="11.25">
      <c r="B88" s="29"/>
      <c r="D88" s="126" t="s">
        <v>137</v>
      </c>
      <c r="F88" s="127" t="s">
        <v>487</v>
      </c>
      <c r="I88" s="124"/>
      <c r="L88" s="29"/>
      <c r="M88" s="125"/>
      <c r="T88" s="50"/>
      <c r="AT88" s="14" t="s">
        <v>137</v>
      </c>
      <c r="AU88" s="14" t="s">
        <v>71</v>
      </c>
    </row>
    <row r="89" spans="2:65" s="9" customFormat="1" ht="22.5">
      <c r="B89" s="128"/>
      <c r="D89" s="122" t="s">
        <v>139</v>
      </c>
      <c r="E89" s="129" t="s">
        <v>19</v>
      </c>
      <c r="F89" s="130" t="s">
        <v>692</v>
      </c>
      <c r="H89" s="131">
        <v>1.0820000000000001</v>
      </c>
      <c r="I89" s="132"/>
      <c r="L89" s="128"/>
      <c r="M89" s="133"/>
      <c r="T89" s="134"/>
      <c r="AT89" s="129" t="s">
        <v>139</v>
      </c>
      <c r="AU89" s="129" t="s">
        <v>71</v>
      </c>
      <c r="AV89" s="9" t="s">
        <v>80</v>
      </c>
      <c r="AW89" s="9" t="s">
        <v>33</v>
      </c>
      <c r="AX89" s="9" t="s">
        <v>78</v>
      </c>
      <c r="AY89" s="129" t="s">
        <v>133</v>
      </c>
    </row>
    <row r="90" spans="2:65" s="1" customFormat="1" ht="16.5" customHeight="1">
      <c r="B90" s="29"/>
      <c r="C90" s="109" t="s">
        <v>80</v>
      </c>
      <c r="D90" s="109" t="s">
        <v>127</v>
      </c>
      <c r="E90" s="110" t="s">
        <v>500</v>
      </c>
      <c r="F90" s="111" t="s">
        <v>501</v>
      </c>
      <c r="G90" s="112" t="s">
        <v>203</v>
      </c>
      <c r="H90" s="113">
        <v>200</v>
      </c>
      <c r="I90" s="114"/>
      <c r="J90" s="115">
        <f>ROUND(I90*H90,2)</f>
        <v>0</v>
      </c>
      <c r="K90" s="111" t="s">
        <v>131</v>
      </c>
      <c r="L90" s="29"/>
      <c r="M90" s="116" t="s">
        <v>19</v>
      </c>
      <c r="N90" s="117" t="s">
        <v>42</v>
      </c>
      <c r="P90" s="118">
        <f>O90*H90</f>
        <v>0</v>
      </c>
      <c r="Q90" s="118">
        <v>2.0000000000000002E-5</v>
      </c>
      <c r="R90" s="118">
        <f>Q90*H90</f>
        <v>4.0000000000000001E-3</v>
      </c>
      <c r="S90" s="118">
        <v>0</v>
      </c>
      <c r="T90" s="119">
        <f>S90*H90</f>
        <v>0</v>
      </c>
      <c r="AR90" s="120" t="s">
        <v>132</v>
      </c>
      <c r="AT90" s="120" t="s">
        <v>127</v>
      </c>
      <c r="AU90" s="120" t="s">
        <v>71</v>
      </c>
      <c r="AY90" s="14" t="s">
        <v>133</v>
      </c>
      <c r="BE90" s="121">
        <f>IF(N90="základní",J90,0)</f>
        <v>0</v>
      </c>
      <c r="BF90" s="121">
        <f>IF(N90="snížená",J90,0)</f>
        <v>0</v>
      </c>
      <c r="BG90" s="121">
        <f>IF(N90="zákl. přenesená",J90,0)</f>
        <v>0</v>
      </c>
      <c r="BH90" s="121">
        <f>IF(N90="sníž. přenesená",J90,0)</f>
        <v>0</v>
      </c>
      <c r="BI90" s="121">
        <f>IF(N90="nulová",J90,0)</f>
        <v>0</v>
      </c>
      <c r="BJ90" s="14" t="s">
        <v>78</v>
      </c>
      <c r="BK90" s="121">
        <f>ROUND(I90*H90,2)</f>
        <v>0</v>
      </c>
      <c r="BL90" s="14" t="s">
        <v>132</v>
      </c>
      <c r="BM90" s="120" t="s">
        <v>702</v>
      </c>
    </row>
    <row r="91" spans="2:65" s="1" customFormat="1" ht="11.25">
      <c r="B91" s="29"/>
      <c r="D91" s="122" t="s">
        <v>135</v>
      </c>
      <c r="F91" s="123" t="s">
        <v>503</v>
      </c>
      <c r="I91" s="124"/>
      <c r="L91" s="29"/>
      <c r="M91" s="125"/>
      <c r="T91" s="50"/>
      <c r="AT91" s="14" t="s">
        <v>135</v>
      </c>
      <c r="AU91" s="14" t="s">
        <v>71</v>
      </c>
    </row>
    <row r="92" spans="2:65" s="1" customFormat="1" ht="11.25">
      <c r="B92" s="29"/>
      <c r="D92" s="126" t="s">
        <v>137</v>
      </c>
      <c r="F92" s="127" t="s">
        <v>504</v>
      </c>
      <c r="I92" s="124"/>
      <c r="L92" s="29"/>
      <c r="M92" s="125"/>
      <c r="T92" s="50"/>
      <c r="AT92" s="14" t="s">
        <v>137</v>
      </c>
      <c r="AU92" s="14" t="s">
        <v>71</v>
      </c>
    </row>
    <row r="93" spans="2:65" s="11" customFormat="1" ht="22.5">
      <c r="B93" s="152"/>
      <c r="D93" s="122" t="s">
        <v>139</v>
      </c>
      <c r="E93" s="153" t="s">
        <v>19</v>
      </c>
      <c r="F93" s="154" t="s">
        <v>505</v>
      </c>
      <c r="H93" s="153" t="s">
        <v>19</v>
      </c>
      <c r="I93" s="155"/>
      <c r="L93" s="152"/>
      <c r="M93" s="156"/>
      <c r="T93" s="157"/>
      <c r="AT93" s="153" t="s">
        <v>139</v>
      </c>
      <c r="AU93" s="153" t="s">
        <v>71</v>
      </c>
      <c r="AV93" s="11" t="s">
        <v>78</v>
      </c>
      <c r="AW93" s="11" t="s">
        <v>33</v>
      </c>
      <c r="AX93" s="11" t="s">
        <v>71</v>
      </c>
      <c r="AY93" s="153" t="s">
        <v>133</v>
      </c>
    </row>
    <row r="94" spans="2:65" s="9" customFormat="1" ht="11.25">
      <c r="B94" s="128"/>
      <c r="D94" s="122" t="s">
        <v>139</v>
      </c>
      <c r="E94" s="129" t="s">
        <v>19</v>
      </c>
      <c r="F94" s="130" t="s">
        <v>682</v>
      </c>
      <c r="H94" s="131">
        <v>200</v>
      </c>
      <c r="I94" s="132"/>
      <c r="L94" s="128"/>
      <c r="M94" s="133"/>
      <c r="T94" s="134"/>
      <c r="AT94" s="129" t="s">
        <v>139</v>
      </c>
      <c r="AU94" s="129" t="s">
        <v>71</v>
      </c>
      <c r="AV94" s="9" t="s">
        <v>80</v>
      </c>
      <c r="AW94" s="9" t="s">
        <v>33</v>
      </c>
      <c r="AX94" s="9" t="s">
        <v>78</v>
      </c>
      <c r="AY94" s="129" t="s">
        <v>133</v>
      </c>
    </row>
    <row r="95" spans="2:65" s="1" customFormat="1" ht="24.2" customHeight="1">
      <c r="B95" s="29"/>
      <c r="C95" s="109" t="s">
        <v>146</v>
      </c>
      <c r="D95" s="109" t="s">
        <v>127</v>
      </c>
      <c r="E95" s="110" t="s">
        <v>507</v>
      </c>
      <c r="F95" s="111" t="s">
        <v>508</v>
      </c>
      <c r="G95" s="112" t="s">
        <v>203</v>
      </c>
      <c r="H95" s="113">
        <v>1480</v>
      </c>
      <c r="I95" s="114"/>
      <c r="J95" s="115">
        <f>ROUND(I95*H95,2)</f>
        <v>0</v>
      </c>
      <c r="K95" s="111" t="s">
        <v>131</v>
      </c>
      <c r="L95" s="29"/>
      <c r="M95" s="116" t="s">
        <v>19</v>
      </c>
      <c r="N95" s="117" t="s">
        <v>42</v>
      </c>
      <c r="P95" s="118">
        <f>O95*H95</f>
        <v>0</v>
      </c>
      <c r="Q95" s="118">
        <v>0</v>
      </c>
      <c r="R95" s="118">
        <f>Q95*H95</f>
        <v>0</v>
      </c>
      <c r="S95" s="118">
        <v>0</v>
      </c>
      <c r="T95" s="119">
        <f>S95*H95</f>
        <v>0</v>
      </c>
      <c r="AR95" s="120" t="s">
        <v>132</v>
      </c>
      <c r="AT95" s="120" t="s">
        <v>127</v>
      </c>
      <c r="AU95" s="120" t="s">
        <v>71</v>
      </c>
      <c r="AY95" s="14" t="s">
        <v>133</v>
      </c>
      <c r="BE95" s="121">
        <f>IF(N95="základní",J95,0)</f>
        <v>0</v>
      </c>
      <c r="BF95" s="121">
        <f>IF(N95="snížená",J95,0)</f>
        <v>0</v>
      </c>
      <c r="BG95" s="121">
        <f>IF(N95="zákl. přenesená",J95,0)</f>
        <v>0</v>
      </c>
      <c r="BH95" s="121">
        <f>IF(N95="sníž. přenesená",J95,0)</f>
        <v>0</v>
      </c>
      <c r="BI95" s="121">
        <f>IF(N95="nulová",J95,0)</f>
        <v>0</v>
      </c>
      <c r="BJ95" s="14" t="s">
        <v>78</v>
      </c>
      <c r="BK95" s="121">
        <f>ROUND(I95*H95,2)</f>
        <v>0</v>
      </c>
      <c r="BL95" s="14" t="s">
        <v>132</v>
      </c>
      <c r="BM95" s="120" t="s">
        <v>703</v>
      </c>
    </row>
    <row r="96" spans="2:65" s="1" customFormat="1" ht="19.5">
      <c r="B96" s="29"/>
      <c r="D96" s="122" t="s">
        <v>135</v>
      </c>
      <c r="F96" s="123" t="s">
        <v>510</v>
      </c>
      <c r="I96" s="124"/>
      <c r="L96" s="29"/>
      <c r="M96" s="125"/>
      <c r="T96" s="50"/>
      <c r="AT96" s="14" t="s">
        <v>135</v>
      </c>
      <c r="AU96" s="14" t="s">
        <v>71</v>
      </c>
    </row>
    <row r="97" spans="2:65" s="1" customFormat="1" ht="11.25">
      <c r="B97" s="29"/>
      <c r="D97" s="126" t="s">
        <v>137</v>
      </c>
      <c r="F97" s="127" t="s">
        <v>511</v>
      </c>
      <c r="I97" s="124"/>
      <c r="L97" s="29"/>
      <c r="M97" s="125"/>
      <c r="T97" s="50"/>
      <c r="AT97" s="14" t="s">
        <v>137</v>
      </c>
      <c r="AU97" s="14" t="s">
        <v>71</v>
      </c>
    </row>
    <row r="98" spans="2:65" s="9" customFormat="1" ht="11.25">
      <c r="B98" s="128"/>
      <c r="D98" s="122" t="s">
        <v>139</v>
      </c>
      <c r="E98" s="129" t="s">
        <v>19</v>
      </c>
      <c r="F98" s="130" t="s">
        <v>684</v>
      </c>
      <c r="H98" s="131">
        <v>1480</v>
      </c>
      <c r="I98" s="132"/>
      <c r="L98" s="128"/>
      <c r="M98" s="133"/>
      <c r="T98" s="134"/>
      <c r="AT98" s="129" t="s">
        <v>139</v>
      </c>
      <c r="AU98" s="129" t="s">
        <v>71</v>
      </c>
      <c r="AV98" s="9" t="s">
        <v>80</v>
      </c>
      <c r="AW98" s="9" t="s">
        <v>33</v>
      </c>
      <c r="AX98" s="9" t="s">
        <v>78</v>
      </c>
      <c r="AY98" s="129" t="s">
        <v>133</v>
      </c>
    </row>
    <row r="99" spans="2:65" s="1" customFormat="1" ht="16.5" customHeight="1">
      <c r="B99" s="29"/>
      <c r="C99" s="109" t="s">
        <v>132</v>
      </c>
      <c r="D99" s="109" t="s">
        <v>127</v>
      </c>
      <c r="E99" s="110" t="s">
        <v>428</v>
      </c>
      <c r="F99" s="111" t="s">
        <v>429</v>
      </c>
      <c r="G99" s="112" t="s">
        <v>423</v>
      </c>
      <c r="H99" s="113">
        <v>18.8</v>
      </c>
      <c r="I99" s="114"/>
      <c r="J99" s="115">
        <f>ROUND(I99*H99,2)</f>
        <v>0</v>
      </c>
      <c r="K99" s="111" t="s">
        <v>131</v>
      </c>
      <c r="L99" s="29"/>
      <c r="M99" s="116" t="s">
        <v>19</v>
      </c>
      <c r="N99" s="117" t="s">
        <v>42</v>
      </c>
      <c r="P99" s="118">
        <f>O99*H99</f>
        <v>0</v>
      </c>
      <c r="Q99" s="118">
        <v>0</v>
      </c>
      <c r="R99" s="118">
        <f>Q99*H99</f>
        <v>0</v>
      </c>
      <c r="S99" s="118">
        <v>0</v>
      </c>
      <c r="T99" s="119">
        <f>S99*H99</f>
        <v>0</v>
      </c>
      <c r="AR99" s="120" t="s">
        <v>132</v>
      </c>
      <c r="AT99" s="120" t="s">
        <v>127</v>
      </c>
      <c r="AU99" s="120" t="s">
        <v>71</v>
      </c>
      <c r="AY99" s="14" t="s">
        <v>133</v>
      </c>
      <c r="BE99" s="121">
        <f>IF(N99="základní",J99,0)</f>
        <v>0</v>
      </c>
      <c r="BF99" s="121">
        <f>IF(N99="snížená",J99,0)</f>
        <v>0</v>
      </c>
      <c r="BG99" s="121">
        <f>IF(N99="zákl. přenesená",J99,0)</f>
        <v>0</v>
      </c>
      <c r="BH99" s="121">
        <f>IF(N99="sníž. přenesená",J99,0)</f>
        <v>0</v>
      </c>
      <c r="BI99" s="121">
        <f>IF(N99="nulová",J99,0)</f>
        <v>0</v>
      </c>
      <c r="BJ99" s="14" t="s">
        <v>78</v>
      </c>
      <c r="BK99" s="121">
        <f>ROUND(I99*H99,2)</f>
        <v>0</v>
      </c>
      <c r="BL99" s="14" t="s">
        <v>132</v>
      </c>
      <c r="BM99" s="120" t="s">
        <v>704</v>
      </c>
    </row>
    <row r="100" spans="2:65" s="1" customFormat="1" ht="11.25">
      <c r="B100" s="29"/>
      <c r="D100" s="122" t="s">
        <v>135</v>
      </c>
      <c r="F100" s="123" t="s">
        <v>431</v>
      </c>
      <c r="I100" s="124"/>
      <c r="L100" s="29"/>
      <c r="M100" s="125"/>
      <c r="T100" s="50"/>
      <c r="AT100" s="14" t="s">
        <v>135</v>
      </c>
      <c r="AU100" s="14" t="s">
        <v>71</v>
      </c>
    </row>
    <row r="101" spans="2:65" s="1" customFormat="1" ht="11.25">
      <c r="B101" s="29"/>
      <c r="D101" s="126" t="s">
        <v>137</v>
      </c>
      <c r="F101" s="127" t="s">
        <v>432</v>
      </c>
      <c r="I101" s="124"/>
      <c r="L101" s="29"/>
      <c r="M101" s="125"/>
      <c r="T101" s="50"/>
      <c r="AT101" s="14" t="s">
        <v>137</v>
      </c>
      <c r="AU101" s="14" t="s">
        <v>71</v>
      </c>
    </row>
    <row r="102" spans="2:65" s="9" customFormat="1" ht="22.5">
      <c r="B102" s="128"/>
      <c r="D102" s="122" t="s">
        <v>139</v>
      </c>
      <c r="E102" s="129" t="s">
        <v>19</v>
      </c>
      <c r="F102" s="130" t="s">
        <v>664</v>
      </c>
      <c r="H102" s="131">
        <v>18.8</v>
      </c>
      <c r="I102" s="132"/>
      <c r="L102" s="128"/>
      <c r="M102" s="133"/>
      <c r="T102" s="134"/>
      <c r="AT102" s="129" t="s">
        <v>139</v>
      </c>
      <c r="AU102" s="129" t="s">
        <v>71</v>
      </c>
      <c r="AV102" s="9" t="s">
        <v>80</v>
      </c>
      <c r="AW102" s="9" t="s">
        <v>33</v>
      </c>
      <c r="AX102" s="9" t="s">
        <v>78</v>
      </c>
      <c r="AY102" s="129" t="s">
        <v>133</v>
      </c>
    </row>
    <row r="103" spans="2:65" s="1" customFormat="1" ht="21.75" customHeight="1">
      <c r="B103" s="29"/>
      <c r="C103" s="109" t="s">
        <v>157</v>
      </c>
      <c r="D103" s="109" t="s">
        <v>127</v>
      </c>
      <c r="E103" s="110" t="s">
        <v>435</v>
      </c>
      <c r="F103" s="111" t="s">
        <v>436</v>
      </c>
      <c r="G103" s="112" t="s">
        <v>423</v>
      </c>
      <c r="H103" s="113">
        <v>18.8</v>
      </c>
      <c r="I103" s="114"/>
      <c r="J103" s="115">
        <f>ROUND(I103*H103,2)</f>
        <v>0</v>
      </c>
      <c r="K103" s="111" t="s">
        <v>131</v>
      </c>
      <c r="L103" s="29"/>
      <c r="M103" s="116" t="s">
        <v>19</v>
      </c>
      <c r="N103" s="117" t="s">
        <v>42</v>
      </c>
      <c r="P103" s="118">
        <f>O103*H103</f>
        <v>0</v>
      </c>
      <c r="Q103" s="118">
        <v>0</v>
      </c>
      <c r="R103" s="118">
        <f>Q103*H103</f>
        <v>0</v>
      </c>
      <c r="S103" s="118">
        <v>0</v>
      </c>
      <c r="T103" s="119">
        <f>S103*H103</f>
        <v>0</v>
      </c>
      <c r="AR103" s="120" t="s">
        <v>132</v>
      </c>
      <c r="AT103" s="120" t="s">
        <v>127</v>
      </c>
      <c r="AU103" s="120" t="s">
        <v>71</v>
      </c>
      <c r="AY103" s="14" t="s">
        <v>133</v>
      </c>
      <c r="BE103" s="121">
        <f>IF(N103="základní",J103,0)</f>
        <v>0</v>
      </c>
      <c r="BF103" s="121">
        <f>IF(N103="snížená",J103,0)</f>
        <v>0</v>
      </c>
      <c r="BG103" s="121">
        <f>IF(N103="zákl. přenesená",J103,0)</f>
        <v>0</v>
      </c>
      <c r="BH103" s="121">
        <f>IF(N103="sníž. přenesená",J103,0)</f>
        <v>0</v>
      </c>
      <c r="BI103" s="121">
        <f>IF(N103="nulová",J103,0)</f>
        <v>0</v>
      </c>
      <c r="BJ103" s="14" t="s">
        <v>78</v>
      </c>
      <c r="BK103" s="121">
        <f>ROUND(I103*H103,2)</f>
        <v>0</v>
      </c>
      <c r="BL103" s="14" t="s">
        <v>132</v>
      </c>
      <c r="BM103" s="120" t="s">
        <v>705</v>
      </c>
    </row>
    <row r="104" spans="2:65" s="1" customFormat="1" ht="11.25">
      <c r="B104" s="29"/>
      <c r="D104" s="122" t="s">
        <v>135</v>
      </c>
      <c r="F104" s="123" t="s">
        <v>438</v>
      </c>
      <c r="I104" s="124"/>
      <c r="L104" s="29"/>
      <c r="M104" s="125"/>
      <c r="T104" s="50"/>
      <c r="AT104" s="14" t="s">
        <v>135</v>
      </c>
      <c r="AU104" s="14" t="s">
        <v>71</v>
      </c>
    </row>
    <row r="105" spans="2:65" s="1" customFormat="1" ht="11.25">
      <c r="B105" s="29"/>
      <c r="D105" s="126" t="s">
        <v>137</v>
      </c>
      <c r="F105" s="127" t="s">
        <v>439</v>
      </c>
      <c r="I105" s="124"/>
      <c r="L105" s="29"/>
      <c r="M105" s="125"/>
      <c r="T105" s="50"/>
      <c r="AT105" s="14" t="s">
        <v>137</v>
      </c>
      <c r="AU105" s="14" t="s">
        <v>71</v>
      </c>
    </row>
    <row r="106" spans="2:65" s="1" customFormat="1" ht="24.2" customHeight="1">
      <c r="B106" s="29"/>
      <c r="C106" s="109" t="s">
        <v>164</v>
      </c>
      <c r="D106" s="109" t="s">
        <v>127</v>
      </c>
      <c r="E106" s="110" t="s">
        <v>441</v>
      </c>
      <c r="F106" s="111" t="s">
        <v>442</v>
      </c>
      <c r="G106" s="112" t="s">
        <v>423</v>
      </c>
      <c r="H106" s="113">
        <v>56.4</v>
      </c>
      <c r="I106" s="114"/>
      <c r="J106" s="115">
        <f>ROUND(I106*H106,2)</f>
        <v>0</v>
      </c>
      <c r="K106" s="111" t="s">
        <v>131</v>
      </c>
      <c r="L106" s="29"/>
      <c r="M106" s="116" t="s">
        <v>19</v>
      </c>
      <c r="N106" s="117" t="s">
        <v>42</v>
      </c>
      <c r="P106" s="118">
        <f>O106*H106</f>
        <v>0</v>
      </c>
      <c r="Q106" s="118">
        <v>0</v>
      </c>
      <c r="R106" s="118">
        <f>Q106*H106</f>
        <v>0</v>
      </c>
      <c r="S106" s="118">
        <v>0</v>
      </c>
      <c r="T106" s="119">
        <f>S106*H106</f>
        <v>0</v>
      </c>
      <c r="AR106" s="120" t="s">
        <v>132</v>
      </c>
      <c r="AT106" s="120" t="s">
        <v>127</v>
      </c>
      <c r="AU106" s="120" t="s">
        <v>71</v>
      </c>
      <c r="AY106" s="14" t="s">
        <v>133</v>
      </c>
      <c r="BE106" s="121">
        <f>IF(N106="základní",J106,0)</f>
        <v>0</v>
      </c>
      <c r="BF106" s="121">
        <f>IF(N106="snížená",J106,0)</f>
        <v>0</v>
      </c>
      <c r="BG106" s="121">
        <f>IF(N106="zákl. přenesená",J106,0)</f>
        <v>0</v>
      </c>
      <c r="BH106" s="121">
        <f>IF(N106="sníž. přenesená",J106,0)</f>
        <v>0</v>
      </c>
      <c r="BI106" s="121">
        <f>IF(N106="nulová",J106,0)</f>
        <v>0</v>
      </c>
      <c r="BJ106" s="14" t="s">
        <v>78</v>
      </c>
      <c r="BK106" s="121">
        <f>ROUND(I106*H106,2)</f>
        <v>0</v>
      </c>
      <c r="BL106" s="14" t="s">
        <v>132</v>
      </c>
      <c r="BM106" s="120" t="s">
        <v>706</v>
      </c>
    </row>
    <row r="107" spans="2:65" s="1" customFormat="1" ht="19.5">
      <c r="B107" s="29"/>
      <c r="D107" s="122" t="s">
        <v>135</v>
      </c>
      <c r="F107" s="123" t="s">
        <v>444</v>
      </c>
      <c r="I107" s="124"/>
      <c r="L107" s="29"/>
      <c r="M107" s="125"/>
      <c r="T107" s="50"/>
      <c r="AT107" s="14" t="s">
        <v>135</v>
      </c>
      <c r="AU107" s="14" t="s">
        <v>71</v>
      </c>
    </row>
    <row r="108" spans="2:65" s="1" customFormat="1" ht="11.25">
      <c r="B108" s="29"/>
      <c r="D108" s="126" t="s">
        <v>137</v>
      </c>
      <c r="F108" s="127" t="s">
        <v>445</v>
      </c>
      <c r="I108" s="124"/>
      <c r="L108" s="29"/>
      <c r="M108" s="125"/>
      <c r="T108" s="50"/>
      <c r="AT108" s="14" t="s">
        <v>137</v>
      </c>
      <c r="AU108" s="14" t="s">
        <v>71</v>
      </c>
    </row>
    <row r="109" spans="2:65" s="9" customFormat="1" ht="11.25">
      <c r="B109" s="128"/>
      <c r="D109" s="122" t="s">
        <v>139</v>
      </c>
      <c r="E109" s="129" t="s">
        <v>19</v>
      </c>
      <c r="F109" s="130" t="s">
        <v>667</v>
      </c>
      <c r="H109" s="131">
        <v>56.4</v>
      </c>
      <c r="I109" s="132"/>
      <c r="L109" s="128"/>
      <c r="M109" s="133"/>
      <c r="T109" s="134"/>
      <c r="AT109" s="129" t="s">
        <v>139</v>
      </c>
      <c r="AU109" s="129" t="s">
        <v>71</v>
      </c>
      <c r="AV109" s="9" t="s">
        <v>80</v>
      </c>
      <c r="AW109" s="9" t="s">
        <v>33</v>
      </c>
      <c r="AX109" s="9" t="s">
        <v>78</v>
      </c>
      <c r="AY109" s="129" t="s">
        <v>133</v>
      </c>
    </row>
    <row r="110" spans="2:65" s="1" customFormat="1" ht="21.75" customHeight="1">
      <c r="B110" s="29"/>
      <c r="C110" s="109" t="s">
        <v>172</v>
      </c>
      <c r="D110" s="109" t="s">
        <v>127</v>
      </c>
      <c r="E110" s="110" t="s">
        <v>541</v>
      </c>
      <c r="F110" s="111" t="s">
        <v>542</v>
      </c>
      <c r="G110" s="112" t="s">
        <v>203</v>
      </c>
      <c r="H110" s="113">
        <v>75</v>
      </c>
      <c r="I110" s="114"/>
      <c r="J110" s="115">
        <f>ROUND(I110*H110,2)</f>
        <v>0</v>
      </c>
      <c r="K110" s="111" t="s">
        <v>131</v>
      </c>
      <c r="L110" s="29"/>
      <c r="M110" s="116" t="s">
        <v>19</v>
      </c>
      <c r="N110" s="117" t="s">
        <v>42</v>
      </c>
      <c r="P110" s="118">
        <f>O110*H110</f>
        <v>0</v>
      </c>
      <c r="Q110" s="118">
        <v>0</v>
      </c>
      <c r="R110" s="118">
        <f>Q110*H110</f>
        <v>0</v>
      </c>
      <c r="S110" s="118">
        <v>0</v>
      </c>
      <c r="T110" s="119">
        <f>S110*H110</f>
        <v>0</v>
      </c>
      <c r="AR110" s="120" t="s">
        <v>132</v>
      </c>
      <c r="AT110" s="120" t="s">
        <v>127</v>
      </c>
      <c r="AU110" s="120" t="s">
        <v>71</v>
      </c>
      <c r="AY110" s="14" t="s">
        <v>133</v>
      </c>
      <c r="BE110" s="121">
        <f>IF(N110="základní",J110,0)</f>
        <v>0</v>
      </c>
      <c r="BF110" s="121">
        <f>IF(N110="snížená",J110,0)</f>
        <v>0</v>
      </c>
      <c r="BG110" s="121">
        <f>IF(N110="zákl. přenesená",J110,0)</f>
        <v>0</v>
      </c>
      <c r="BH110" s="121">
        <f>IF(N110="sníž. přenesená",J110,0)</f>
        <v>0</v>
      </c>
      <c r="BI110" s="121">
        <f>IF(N110="nulová",J110,0)</f>
        <v>0</v>
      </c>
      <c r="BJ110" s="14" t="s">
        <v>78</v>
      </c>
      <c r="BK110" s="121">
        <f>ROUND(I110*H110,2)</f>
        <v>0</v>
      </c>
      <c r="BL110" s="14" t="s">
        <v>132</v>
      </c>
      <c r="BM110" s="120" t="s">
        <v>707</v>
      </c>
    </row>
    <row r="111" spans="2:65" s="1" customFormat="1" ht="19.5">
      <c r="B111" s="29"/>
      <c r="D111" s="122" t="s">
        <v>135</v>
      </c>
      <c r="F111" s="123" t="s">
        <v>544</v>
      </c>
      <c r="I111" s="124"/>
      <c r="L111" s="29"/>
      <c r="M111" s="125"/>
      <c r="T111" s="50"/>
      <c r="AT111" s="14" t="s">
        <v>135</v>
      </c>
      <c r="AU111" s="14" t="s">
        <v>71</v>
      </c>
    </row>
    <row r="112" spans="2:65" s="1" customFormat="1" ht="11.25">
      <c r="B112" s="29"/>
      <c r="D112" s="126" t="s">
        <v>137</v>
      </c>
      <c r="F112" s="127" t="s">
        <v>545</v>
      </c>
      <c r="I112" s="124"/>
      <c r="L112" s="29"/>
      <c r="M112" s="125"/>
      <c r="T112" s="50"/>
      <c r="AT112" s="14" t="s">
        <v>137</v>
      </c>
      <c r="AU112" s="14" t="s">
        <v>71</v>
      </c>
    </row>
    <row r="113" spans="2:51" s="9" customFormat="1" ht="11.25">
      <c r="B113" s="128"/>
      <c r="D113" s="122" t="s">
        <v>139</v>
      </c>
      <c r="E113" s="129" t="s">
        <v>19</v>
      </c>
      <c r="F113" s="130" t="s">
        <v>708</v>
      </c>
      <c r="H113" s="131">
        <v>75</v>
      </c>
      <c r="I113" s="132"/>
      <c r="L113" s="128"/>
      <c r="M113" s="161"/>
      <c r="N113" s="162"/>
      <c r="O113" s="162"/>
      <c r="P113" s="162"/>
      <c r="Q113" s="162"/>
      <c r="R113" s="162"/>
      <c r="S113" s="162"/>
      <c r="T113" s="163"/>
      <c r="AT113" s="129" t="s">
        <v>139</v>
      </c>
      <c r="AU113" s="129" t="s">
        <v>71</v>
      </c>
      <c r="AV113" s="9" t="s">
        <v>80</v>
      </c>
      <c r="AW113" s="9" t="s">
        <v>33</v>
      </c>
      <c r="AX113" s="9" t="s">
        <v>78</v>
      </c>
      <c r="AY113" s="129" t="s">
        <v>133</v>
      </c>
    </row>
    <row r="114" spans="2:51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29"/>
    </row>
  </sheetData>
  <sheetProtection algorithmName="SHA-512" hashValue="b1z+NMR49EBTCCeglaTFLz/EzZGyCHq7gA8LaLg/0YCnJVw/EnJJGrTGtgXL0YNGN4oowU5QYaJ+8OL3eoRPPQ==" saltValue="hxOxHdx4Pu9G0MeLFlL//LRxgF6cQ1jpRSjKvQK5G7vCy9e7LxxFfnNSBQlFPFlyKSvkVj0QAfWKfxloNRPX0w==" spinCount="100000" sheet="1" objects="1" scenarios="1" formatColumns="0" formatRows="0" autoFilter="0"/>
  <autoFilter ref="C84:K113" xr:uid="{00000000-0009-0000-0000-000009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8" r:id="rId1" xr:uid="{00000000-0004-0000-0900-000000000000}"/>
    <hyperlink ref="F92" r:id="rId2" xr:uid="{00000000-0004-0000-0900-000001000000}"/>
    <hyperlink ref="F97" r:id="rId3" xr:uid="{00000000-0004-0000-0900-000002000000}"/>
    <hyperlink ref="F101" r:id="rId4" xr:uid="{00000000-0004-0000-0900-000003000000}"/>
    <hyperlink ref="F105" r:id="rId5" xr:uid="{00000000-0004-0000-0900-000004000000}"/>
    <hyperlink ref="F108" r:id="rId6" xr:uid="{00000000-0004-0000-0900-000005000000}"/>
    <hyperlink ref="F112" r:id="rId7" xr:uid="{00000000-0004-0000-09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106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107</v>
      </c>
      <c r="L4" s="17"/>
      <c r="M4" s="88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90" t="str">
        <f>'Rekapitulace stavby'!K6</f>
        <v>Výsadba větrolamů v k.ú. Mikulov na Moravě – I. etapa - část 1.a</v>
      </c>
      <c r="F7" s="291"/>
      <c r="G7" s="291"/>
      <c r="H7" s="291"/>
      <c r="L7" s="17"/>
    </row>
    <row r="8" spans="2:46" ht="12" customHeight="1">
      <c r="B8" s="17"/>
      <c r="D8" s="24" t="s">
        <v>108</v>
      </c>
      <c r="L8" s="17"/>
    </row>
    <row r="9" spans="2:46" s="1" customFormat="1" ht="16.5" customHeight="1">
      <c r="B9" s="29"/>
      <c r="E9" s="290" t="s">
        <v>598</v>
      </c>
      <c r="F9" s="292"/>
      <c r="G9" s="292"/>
      <c r="H9" s="292"/>
      <c r="L9" s="29"/>
    </row>
    <row r="10" spans="2:46" s="1" customFormat="1" ht="12" customHeight="1">
      <c r="B10" s="29"/>
      <c r="D10" s="24" t="s">
        <v>480</v>
      </c>
      <c r="L10" s="29"/>
    </row>
    <row r="11" spans="2:46" s="1" customFormat="1" ht="16.5" customHeight="1">
      <c r="B11" s="29"/>
      <c r="E11" s="254" t="s">
        <v>709</v>
      </c>
      <c r="F11" s="292"/>
      <c r="G11" s="292"/>
      <c r="H11" s="292"/>
      <c r="L11" s="29"/>
    </row>
    <row r="12" spans="2:46" s="1" customFormat="1" ht="11.25">
      <c r="B12" s="29"/>
      <c r="L12" s="29"/>
    </row>
    <row r="13" spans="2:46" s="1" customFormat="1" ht="12" customHeight="1">
      <c r="B13" s="29"/>
      <c r="D13" s="24" t="s">
        <v>18</v>
      </c>
      <c r="F13" s="22" t="s">
        <v>19</v>
      </c>
      <c r="I13" s="24" t="s">
        <v>20</v>
      </c>
      <c r="J13" s="22" t="s">
        <v>19</v>
      </c>
      <c r="L13" s="29"/>
    </row>
    <row r="14" spans="2:46" s="1" customFormat="1" ht="12" customHeight="1">
      <c r="B14" s="29"/>
      <c r="D14" s="24" t="s">
        <v>21</v>
      </c>
      <c r="F14" s="22" t="s">
        <v>22</v>
      </c>
      <c r="I14" s="24" t="s">
        <v>23</v>
      </c>
      <c r="J14" s="46" t="str">
        <f>'Rekapitulace stavby'!AN8</f>
        <v>8. 7. 2025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25</v>
      </c>
      <c r="I16" s="24" t="s">
        <v>26</v>
      </c>
      <c r="J16" s="22" t="s">
        <v>19</v>
      </c>
      <c r="L16" s="29"/>
    </row>
    <row r="17" spans="2:12" s="1" customFormat="1" ht="18" customHeight="1">
      <c r="B17" s="29"/>
      <c r="E17" s="22" t="s">
        <v>27</v>
      </c>
      <c r="I17" s="24" t="s">
        <v>28</v>
      </c>
      <c r="J17" s="22" t="s">
        <v>19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29</v>
      </c>
      <c r="I19" s="24" t="s">
        <v>26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93" t="str">
        <f>'Rekapitulace stavby'!E14</f>
        <v>Vyplň údaj</v>
      </c>
      <c r="F20" s="260"/>
      <c r="G20" s="260"/>
      <c r="H20" s="260"/>
      <c r="I20" s="24" t="s">
        <v>28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31</v>
      </c>
      <c r="I22" s="24" t="s">
        <v>26</v>
      </c>
      <c r="J22" s="22" t="s">
        <v>19</v>
      </c>
      <c r="L22" s="29"/>
    </row>
    <row r="23" spans="2:12" s="1" customFormat="1" ht="18" customHeight="1">
      <c r="B23" s="29"/>
      <c r="E23" s="22" t="s">
        <v>32</v>
      </c>
      <c r="I23" s="24" t="s">
        <v>28</v>
      </c>
      <c r="J23" s="22" t="s">
        <v>19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34</v>
      </c>
      <c r="I25" s="24" t="s">
        <v>26</v>
      </c>
      <c r="J25" s="22" t="s">
        <v>19</v>
      </c>
      <c r="L25" s="29"/>
    </row>
    <row r="26" spans="2:12" s="1" customFormat="1" ht="18" customHeight="1">
      <c r="B26" s="29"/>
      <c r="E26" s="22" t="s">
        <v>32</v>
      </c>
      <c r="I26" s="24" t="s">
        <v>28</v>
      </c>
      <c r="J26" s="22" t="s">
        <v>19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35</v>
      </c>
      <c r="L28" s="29"/>
    </row>
    <row r="29" spans="2:12" s="7" customFormat="1" ht="16.5" customHeight="1">
      <c r="B29" s="89"/>
      <c r="E29" s="265" t="s">
        <v>19</v>
      </c>
      <c r="F29" s="265"/>
      <c r="G29" s="265"/>
      <c r="H29" s="265"/>
      <c r="L29" s="89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90" t="s">
        <v>37</v>
      </c>
      <c r="J32" s="60">
        <f>ROUND(J85, 2)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39</v>
      </c>
      <c r="I34" s="32" t="s">
        <v>38</v>
      </c>
      <c r="J34" s="32" t="s">
        <v>40</v>
      </c>
      <c r="L34" s="29"/>
    </row>
    <row r="35" spans="2:12" s="1" customFormat="1" ht="14.45" customHeight="1">
      <c r="B35" s="29"/>
      <c r="D35" s="49" t="s">
        <v>41</v>
      </c>
      <c r="E35" s="24" t="s">
        <v>42</v>
      </c>
      <c r="F35" s="81">
        <f>ROUND((SUM(BE85:BE123)),  2)</f>
        <v>0</v>
      </c>
      <c r="I35" s="91">
        <v>0.21</v>
      </c>
      <c r="J35" s="81">
        <f>ROUND(((SUM(BE85:BE123))*I35),  2)</f>
        <v>0</v>
      </c>
      <c r="L35" s="29"/>
    </row>
    <row r="36" spans="2:12" s="1" customFormat="1" ht="14.45" customHeight="1">
      <c r="B36" s="29"/>
      <c r="E36" s="24" t="s">
        <v>43</v>
      </c>
      <c r="F36" s="81">
        <f>ROUND((SUM(BF85:BF123)),  2)</f>
        <v>0</v>
      </c>
      <c r="I36" s="91">
        <v>0.12</v>
      </c>
      <c r="J36" s="81">
        <f>ROUND(((SUM(BF85:BF123))*I36),  2)</f>
        <v>0</v>
      </c>
      <c r="L36" s="29"/>
    </row>
    <row r="37" spans="2:12" s="1" customFormat="1" ht="14.45" hidden="1" customHeight="1">
      <c r="B37" s="29"/>
      <c r="E37" s="24" t="s">
        <v>44</v>
      </c>
      <c r="F37" s="81">
        <f>ROUND((SUM(BG85:BG123)),  2)</f>
        <v>0</v>
      </c>
      <c r="I37" s="91">
        <v>0.21</v>
      </c>
      <c r="J37" s="81">
        <f>0</f>
        <v>0</v>
      </c>
      <c r="L37" s="29"/>
    </row>
    <row r="38" spans="2:12" s="1" customFormat="1" ht="14.45" hidden="1" customHeight="1">
      <c r="B38" s="29"/>
      <c r="E38" s="24" t="s">
        <v>45</v>
      </c>
      <c r="F38" s="81">
        <f>ROUND((SUM(BH85:BH123)),  2)</f>
        <v>0</v>
      </c>
      <c r="I38" s="91">
        <v>0.12</v>
      </c>
      <c r="J38" s="81">
        <f>0</f>
        <v>0</v>
      </c>
      <c r="L38" s="29"/>
    </row>
    <row r="39" spans="2:12" s="1" customFormat="1" ht="14.45" hidden="1" customHeight="1">
      <c r="B39" s="29"/>
      <c r="E39" s="24" t="s">
        <v>46</v>
      </c>
      <c r="F39" s="81">
        <f>ROUND((SUM(BI85:BI123)),  2)</f>
        <v>0</v>
      </c>
      <c r="I39" s="91">
        <v>0</v>
      </c>
      <c r="J39" s="81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2"/>
      <c r="D41" s="93" t="s">
        <v>47</v>
      </c>
      <c r="E41" s="51"/>
      <c r="F41" s="51"/>
      <c r="G41" s="94" t="s">
        <v>48</v>
      </c>
      <c r="H41" s="95" t="s">
        <v>49</v>
      </c>
      <c r="I41" s="51"/>
      <c r="J41" s="96">
        <f>SUM(J32:J39)</f>
        <v>0</v>
      </c>
      <c r="K41" s="97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customHeight="1">
      <c r="B47" s="29"/>
      <c r="C47" s="18" t="s">
        <v>110</v>
      </c>
      <c r="L47" s="29"/>
    </row>
    <row r="48" spans="2:12" s="1" customFormat="1" ht="6.95" customHeight="1">
      <c r="B48" s="29"/>
      <c r="L48" s="29"/>
    </row>
    <row r="49" spans="2:47" s="1" customFormat="1" ht="12" customHeight="1">
      <c r="B49" s="29"/>
      <c r="C49" s="24" t="s">
        <v>16</v>
      </c>
      <c r="L49" s="29"/>
    </row>
    <row r="50" spans="2:47" s="1" customFormat="1" ht="26.25" customHeight="1">
      <c r="B50" s="29"/>
      <c r="E50" s="290" t="str">
        <f>E7</f>
        <v>Výsadba větrolamů v k.ú. Mikulov na Moravě – I. etapa - část 1.a</v>
      </c>
      <c r="F50" s="291"/>
      <c r="G50" s="291"/>
      <c r="H50" s="291"/>
      <c r="L50" s="29"/>
    </row>
    <row r="51" spans="2:47" ht="12" customHeight="1">
      <c r="B51" s="17"/>
      <c r="C51" s="24" t="s">
        <v>108</v>
      </c>
      <c r="L51" s="17"/>
    </row>
    <row r="52" spans="2:47" s="1" customFormat="1" ht="16.5" customHeight="1">
      <c r="B52" s="29"/>
      <c r="E52" s="290" t="s">
        <v>598</v>
      </c>
      <c r="F52" s="292"/>
      <c r="G52" s="292"/>
      <c r="H52" s="292"/>
      <c r="L52" s="29"/>
    </row>
    <row r="53" spans="2:47" s="1" customFormat="1" ht="12" customHeight="1">
      <c r="B53" s="29"/>
      <c r="C53" s="24" t="s">
        <v>480</v>
      </c>
      <c r="L53" s="29"/>
    </row>
    <row r="54" spans="2:47" s="1" customFormat="1" ht="16.5" customHeight="1">
      <c r="B54" s="29"/>
      <c r="E54" s="254" t="str">
        <f>E11</f>
        <v>VRN SO-02 - Vedlejší rozpočtové náklady</v>
      </c>
      <c r="F54" s="292"/>
      <c r="G54" s="292"/>
      <c r="H54" s="292"/>
      <c r="L54" s="29"/>
    </row>
    <row r="55" spans="2:47" s="1" customFormat="1" ht="6.95" customHeight="1">
      <c r="B55" s="29"/>
      <c r="L55" s="29"/>
    </row>
    <row r="56" spans="2:47" s="1" customFormat="1" ht="12" customHeight="1">
      <c r="B56" s="29"/>
      <c r="C56" s="24" t="s">
        <v>21</v>
      </c>
      <c r="F56" s="22" t="str">
        <f>F14</f>
        <v>k.ú. Mikulov na Moravě</v>
      </c>
      <c r="I56" s="24" t="s">
        <v>23</v>
      </c>
      <c r="J56" s="46" t="str">
        <f>IF(J14="","",J14)</f>
        <v>8. 7. 2025</v>
      </c>
      <c r="L56" s="29"/>
    </row>
    <row r="57" spans="2:47" s="1" customFormat="1" ht="6.95" customHeight="1">
      <c r="B57" s="29"/>
      <c r="L57" s="29"/>
    </row>
    <row r="58" spans="2:47" s="1" customFormat="1" ht="25.7" customHeight="1">
      <c r="B58" s="29"/>
      <c r="C58" s="24" t="s">
        <v>25</v>
      </c>
      <c r="F58" s="22" t="str">
        <f>E17</f>
        <v>SPÚ ČR, KPÚ pro Jihomoravský kraj</v>
      </c>
      <c r="I58" s="24" t="s">
        <v>31</v>
      </c>
      <c r="J58" s="27" t="str">
        <f>E23</f>
        <v>AGROPTROJEKT PSO s.r.o.</v>
      </c>
      <c r="L58" s="29"/>
    </row>
    <row r="59" spans="2:47" s="1" customFormat="1" ht="25.7" customHeight="1">
      <c r="B59" s="29"/>
      <c r="C59" s="24" t="s">
        <v>29</v>
      </c>
      <c r="F59" s="22" t="str">
        <f>IF(E20="","",E20)</f>
        <v>Vyplň údaj</v>
      </c>
      <c r="I59" s="24" t="s">
        <v>34</v>
      </c>
      <c r="J59" s="27" t="str">
        <f>E26</f>
        <v>AGROPTROJEKT PSO s.r.o.</v>
      </c>
      <c r="L59" s="29"/>
    </row>
    <row r="60" spans="2:47" s="1" customFormat="1" ht="10.35" customHeight="1">
      <c r="B60" s="29"/>
      <c r="L60" s="29"/>
    </row>
    <row r="61" spans="2:47" s="1" customFormat="1" ht="29.25" customHeight="1">
      <c r="B61" s="29"/>
      <c r="C61" s="98" t="s">
        <v>111</v>
      </c>
      <c r="D61" s="92"/>
      <c r="E61" s="92"/>
      <c r="F61" s="92"/>
      <c r="G61" s="92"/>
      <c r="H61" s="92"/>
      <c r="I61" s="92"/>
      <c r="J61" s="99" t="s">
        <v>112</v>
      </c>
      <c r="K61" s="92"/>
      <c r="L61" s="29"/>
    </row>
    <row r="62" spans="2:47" s="1" customFormat="1" ht="10.35" customHeight="1">
      <c r="B62" s="29"/>
      <c r="L62" s="29"/>
    </row>
    <row r="63" spans="2:47" s="1" customFormat="1" ht="22.9" customHeight="1">
      <c r="B63" s="29"/>
      <c r="C63" s="100" t="s">
        <v>69</v>
      </c>
      <c r="J63" s="60">
        <f>J85</f>
        <v>0</v>
      </c>
      <c r="L63" s="29"/>
      <c r="AU63" s="14" t="s">
        <v>113</v>
      </c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18" t="s">
        <v>114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4" t="s">
        <v>16</v>
      </c>
      <c r="L72" s="29"/>
    </row>
    <row r="73" spans="2:12" s="1" customFormat="1" ht="26.25" customHeight="1">
      <c r="B73" s="29"/>
      <c r="E73" s="290" t="str">
        <f>E7</f>
        <v>Výsadba větrolamů v k.ú. Mikulov na Moravě – I. etapa - část 1.a</v>
      </c>
      <c r="F73" s="291"/>
      <c r="G73" s="291"/>
      <c r="H73" s="291"/>
      <c r="L73" s="29"/>
    </row>
    <row r="74" spans="2:12" ht="12" customHeight="1">
      <c r="B74" s="17"/>
      <c r="C74" s="24" t="s">
        <v>108</v>
      </c>
      <c r="L74" s="17"/>
    </row>
    <row r="75" spans="2:12" s="1" customFormat="1" ht="16.5" customHeight="1">
      <c r="B75" s="29"/>
      <c r="E75" s="290" t="s">
        <v>598</v>
      </c>
      <c r="F75" s="292"/>
      <c r="G75" s="292"/>
      <c r="H75" s="292"/>
      <c r="L75" s="29"/>
    </row>
    <row r="76" spans="2:12" s="1" customFormat="1" ht="12" customHeight="1">
      <c r="B76" s="29"/>
      <c r="C76" s="24" t="s">
        <v>480</v>
      </c>
      <c r="L76" s="29"/>
    </row>
    <row r="77" spans="2:12" s="1" customFormat="1" ht="16.5" customHeight="1">
      <c r="B77" s="29"/>
      <c r="E77" s="254" t="str">
        <f>E11</f>
        <v>VRN SO-02 - Vedlejší rozpočtové náklady</v>
      </c>
      <c r="F77" s="292"/>
      <c r="G77" s="292"/>
      <c r="H77" s="292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F14</f>
        <v>k.ú. Mikulov na Moravě</v>
      </c>
      <c r="I79" s="24" t="s">
        <v>23</v>
      </c>
      <c r="J79" s="46" t="str">
        <f>IF(J14="","",J14)</f>
        <v>8. 7. 2025</v>
      </c>
      <c r="L79" s="29"/>
    </row>
    <row r="80" spans="2:12" s="1" customFormat="1" ht="6.95" customHeight="1">
      <c r="B80" s="29"/>
      <c r="L80" s="29"/>
    </row>
    <row r="81" spans="2:65" s="1" customFormat="1" ht="25.7" customHeight="1">
      <c r="B81" s="29"/>
      <c r="C81" s="24" t="s">
        <v>25</v>
      </c>
      <c r="F81" s="22" t="str">
        <f>E17</f>
        <v>SPÚ ČR, KPÚ pro Jihomoravský kraj</v>
      </c>
      <c r="I81" s="24" t="s">
        <v>31</v>
      </c>
      <c r="J81" s="27" t="str">
        <f>E23</f>
        <v>AGROPTROJEKT PSO s.r.o.</v>
      </c>
      <c r="L81" s="29"/>
    </row>
    <row r="82" spans="2:65" s="1" customFormat="1" ht="25.7" customHeight="1">
      <c r="B82" s="29"/>
      <c r="C82" s="24" t="s">
        <v>29</v>
      </c>
      <c r="F82" s="22" t="str">
        <f>IF(E20="","",E20)</f>
        <v>Vyplň údaj</v>
      </c>
      <c r="I82" s="24" t="s">
        <v>34</v>
      </c>
      <c r="J82" s="27" t="str">
        <f>E26</f>
        <v>AGROPTROJEKT PSO s.r.o.</v>
      </c>
      <c r="L82" s="29"/>
    </row>
    <row r="83" spans="2:65" s="1" customFormat="1" ht="10.35" customHeight="1">
      <c r="B83" s="29"/>
      <c r="L83" s="29"/>
    </row>
    <row r="84" spans="2:65" s="8" customFormat="1" ht="29.25" customHeight="1">
      <c r="B84" s="101"/>
      <c r="C84" s="102" t="s">
        <v>115</v>
      </c>
      <c r="D84" s="103" t="s">
        <v>56</v>
      </c>
      <c r="E84" s="103" t="s">
        <v>52</v>
      </c>
      <c r="F84" s="103" t="s">
        <v>53</v>
      </c>
      <c r="G84" s="103" t="s">
        <v>116</v>
      </c>
      <c r="H84" s="103" t="s">
        <v>117</v>
      </c>
      <c r="I84" s="103" t="s">
        <v>118</v>
      </c>
      <c r="J84" s="103" t="s">
        <v>112</v>
      </c>
      <c r="K84" s="104" t="s">
        <v>119</v>
      </c>
      <c r="L84" s="101"/>
      <c r="M84" s="53" t="s">
        <v>19</v>
      </c>
      <c r="N84" s="54" t="s">
        <v>41</v>
      </c>
      <c r="O84" s="54" t="s">
        <v>120</v>
      </c>
      <c r="P84" s="54" t="s">
        <v>121</v>
      </c>
      <c r="Q84" s="54" t="s">
        <v>122</v>
      </c>
      <c r="R84" s="54" t="s">
        <v>123</v>
      </c>
      <c r="S84" s="54" t="s">
        <v>124</v>
      </c>
      <c r="T84" s="55" t="s">
        <v>125</v>
      </c>
    </row>
    <row r="85" spans="2:65" s="1" customFormat="1" ht="22.9" customHeight="1">
      <c r="B85" s="29"/>
      <c r="C85" s="58" t="s">
        <v>126</v>
      </c>
      <c r="J85" s="105">
        <f>BK85</f>
        <v>0</v>
      </c>
      <c r="L85" s="29"/>
      <c r="M85" s="56"/>
      <c r="N85" s="47"/>
      <c r="O85" s="47"/>
      <c r="P85" s="106">
        <f>SUM(P86:P123)</f>
        <v>0</v>
      </c>
      <c r="Q85" s="47"/>
      <c r="R85" s="106">
        <f>SUM(R86:R123)</f>
        <v>0</v>
      </c>
      <c r="S85" s="47"/>
      <c r="T85" s="107">
        <f>SUM(T86:T123)</f>
        <v>0</v>
      </c>
      <c r="AT85" s="14" t="s">
        <v>70</v>
      </c>
      <c r="AU85" s="14" t="s">
        <v>113</v>
      </c>
      <c r="BK85" s="108">
        <f>SUM(BK86:BK123)</f>
        <v>0</v>
      </c>
    </row>
    <row r="86" spans="2:65" s="1" customFormat="1" ht="16.5" customHeight="1">
      <c r="B86" s="29"/>
      <c r="C86" s="109" t="s">
        <v>78</v>
      </c>
      <c r="D86" s="109" t="s">
        <v>127</v>
      </c>
      <c r="E86" s="110" t="s">
        <v>548</v>
      </c>
      <c r="F86" s="111" t="s">
        <v>549</v>
      </c>
      <c r="G86" s="112" t="s">
        <v>550</v>
      </c>
      <c r="H86" s="113">
        <v>1</v>
      </c>
      <c r="I86" s="114"/>
      <c r="J86" s="115">
        <f>ROUND(I86*H86,2)</f>
        <v>0</v>
      </c>
      <c r="K86" s="111" t="s">
        <v>131</v>
      </c>
      <c r="L86" s="29"/>
      <c r="M86" s="116" t="s">
        <v>19</v>
      </c>
      <c r="N86" s="117" t="s">
        <v>42</v>
      </c>
      <c r="P86" s="118">
        <f>O86*H86</f>
        <v>0</v>
      </c>
      <c r="Q86" s="118">
        <v>0</v>
      </c>
      <c r="R86" s="118">
        <f>Q86*H86</f>
        <v>0</v>
      </c>
      <c r="S86" s="118">
        <v>0</v>
      </c>
      <c r="T86" s="119">
        <f>S86*H86</f>
        <v>0</v>
      </c>
      <c r="AR86" s="120" t="s">
        <v>551</v>
      </c>
      <c r="AT86" s="120" t="s">
        <v>127</v>
      </c>
      <c r="AU86" s="120" t="s">
        <v>71</v>
      </c>
      <c r="AY86" s="14" t="s">
        <v>133</v>
      </c>
      <c r="BE86" s="121">
        <f>IF(N86="základní",J86,0)</f>
        <v>0</v>
      </c>
      <c r="BF86" s="121">
        <f>IF(N86="snížená",J86,0)</f>
        <v>0</v>
      </c>
      <c r="BG86" s="121">
        <f>IF(N86="zákl. přenesená",J86,0)</f>
        <v>0</v>
      </c>
      <c r="BH86" s="121">
        <f>IF(N86="sníž. přenesená",J86,0)</f>
        <v>0</v>
      </c>
      <c r="BI86" s="121">
        <f>IF(N86="nulová",J86,0)</f>
        <v>0</v>
      </c>
      <c r="BJ86" s="14" t="s">
        <v>78</v>
      </c>
      <c r="BK86" s="121">
        <f>ROUND(I86*H86,2)</f>
        <v>0</v>
      </c>
      <c r="BL86" s="14" t="s">
        <v>551</v>
      </c>
      <c r="BM86" s="120" t="s">
        <v>710</v>
      </c>
    </row>
    <row r="87" spans="2:65" s="1" customFormat="1" ht="11.25">
      <c r="B87" s="29"/>
      <c r="D87" s="122" t="s">
        <v>135</v>
      </c>
      <c r="F87" s="123" t="s">
        <v>549</v>
      </c>
      <c r="I87" s="124"/>
      <c r="L87" s="29"/>
      <c r="M87" s="125"/>
      <c r="T87" s="50"/>
      <c r="AT87" s="14" t="s">
        <v>135</v>
      </c>
      <c r="AU87" s="14" t="s">
        <v>71</v>
      </c>
    </row>
    <row r="88" spans="2:65" s="1" customFormat="1" ht="11.25">
      <c r="B88" s="29"/>
      <c r="D88" s="126" t="s">
        <v>137</v>
      </c>
      <c r="F88" s="127" t="s">
        <v>553</v>
      </c>
      <c r="I88" s="124"/>
      <c r="L88" s="29"/>
      <c r="M88" s="125"/>
      <c r="T88" s="50"/>
      <c r="AT88" s="14" t="s">
        <v>137</v>
      </c>
      <c r="AU88" s="14" t="s">
        <v>71</v>
      </c>
    </row>
    <row r="89" spans="2:65" s="9" customFormat="1" ht="22.5">
      <c r="B89" s="128"/>
      <c r="D89" s="122" t="s">
        <v>139</v>
      </c>
      <c r="E89" s="129" t="s">
        <v>19</v>
      </c>
      <c r="F89" s="130" t="s">
        <v>554</v>
      </c>
      <c r="H89" s="131">
        <v>1</v>
      </c>
      <c r="I89" s="132"/>
      <c r="L89" s="128"/>
      <c r="M89" s="133"/>
      <c r="T89" s="134"/>
      <c r="AT89" s="129" t="s">
        <v>139</v>
      </c>
      <c r="AU89" s="129" t="s">
        <v>71</v>
      </c>
      <c r="AV89" s="9" t="s">
        <v>80</v>
      </c>
      <c r="AW89" s="9" t="s">
        <v>33</v>
      </c>
      <c r="AX89" s="9" t="s">
        <v>78</v>
      </c>
      <c r="AY89" s="129" t="s">
        <v>133</v>
      </c>
    </row>
    <row r="90" spans="2:65" s="1" customFormat="1" ht="16.5" customHeight="1">
      <c r="B90" s="29"/>
      <c r="C90" s="109" t="s">
        <v>80</v>
      </c>
      <c r="D90" s="109" t="s">
        <v>127</v>
      </c>
      <c r="E90" s="110" t="s">
        <v>555</v>
      </c>
      <c r="F90" s="111" t="s">
        <v>556</v>
      </c>
      <c r="G90" s="112" t="s">
        <v>550</v>
      </c>
      <c r="H90" s="113">
        <v>1</v>
      </c>
      <c r="I90" s="114"/>
      <c r="J90" s="115">
        <f>ROUND(I90*H90,2)</f>
        <v>0</v>
      </c>
      <c r="K90" s="111" t="s">
        <v>131</v>
      </c>
      <c r="L90" s="29"/>
      <c r="M90" s="116" t="s">
        <v>19</v>
      </c>
      <c r="N90" s="117" t="s">
        <v>42</v>
      </c>
      <c r="P90" s="118">
        <f>O90*H90</f>
        <v>0</v>
      </c>
      <c r="Q90" s="118">
        <v>0</v>
      </c>
      <c r="R90" s="118">
        <f>Q90*H90</f>
        <v>0</v>
      </c>
      <c r="S90" s="118">
        <v>0</v>
      </c>
      <c r="T90" s="119">
        <f>S90*H90</f>
        <v>0</v>
      </c>
      <c r="AR90" s="120" t="s">
        <v>551</v>
      </c>
      <c r="AT90" s="120" t="s">
        <v>127</v>
      </c>
      <c r="AU90" s="120" t="s">
        <v>71</v>
      </c>
      <c r="AY90" s="14" t="s">
        <v>133</v>
      </c>
      <c r="BE90" s="121">
        <f>IF(N90="základní",J90,0)</f>
        <v>0</v>
      </c>
      <c r="BF90" s="121">
        <f>IF(N90="snížená",J90,0)</f>
        <v>0</v>
      </c>
      <c r="BG90" s="121">
        <f>IF(N90="zákl. přenesená",J90,0)</f>
        <v>0</v>
      </c>
      <c r="BH90" s="121">
        <f>IF(N90="sníž. přenesená",J90,0)</f>
        <v>0</v>
      </c>
      <c r="BI90" s="121">
        <f>IF(N90="nulová",J90,0)</f>
        <v>0</v>
      </c>
      <c r="BJ90" s="14" t="s">
        <v>78</v>
      </c>
      <c r="BK90" s="121">
        <f>ROUND(I90*H90,2)</f>
        <v>0</v>
      </c>
      <c r="BL90" s="14" t="s">
        <v>551</v>
      </c>
      <c r="BM90" s="120" t="s">
        <v>711</v>
      </c>
    </row>
    <row r="91" spans="2:65" s="1" customFormat="1" ht="11.25">
      <c r="B91" s="29"/>
      <c r="D91" s="122" t="s">
        <v>135</v>
      </c>
      <c r="F91" s="123" t="s">
        <v>556</v>
      </c>
      <c r="I91" s="124"/>
      <c r="L91" s="29"/>
      <c r="M91" s="125"/>
      <c r="T91" s="50"/>
      <c r="AT91" s="14" t="s">
        <v>135</v>
      </c>
      <c r="AU91" s="14" t="s">
        <v>71</v>
      </c>
    </row>
    <row r="92" spans="2:65" s="1" customFormat="1" ht="11.25">
      <c r="B92" s="29"/>
      <c r="D92" s="126" t="s">
        <v>137</v>
      </c>
      <c r="F92" s="127" t="s">
        <v>558</v>
      </c>
      <c r="I92" s="124"/>
      <c r="L92" s="29"/>
      <c r="M92" s="125"/>
      <c r="T92" s="50"/>
      <c r="AT92" s="14" t="s">
        <v>137</v>
      </c>
      <c r="AU92" s="14" t="s">
        <v>71</v>
      </c>
    </row>
    <row r="93" spans="2:65" s="11" customFormat="1" ht="22.5">
      <c r="B93" s="152"/>
      <c r="D93" s="122" t="s">
        <v>139</v>
      </c>
      <c r="E93" s="153" t="s">
        <v>19</v>
      </c>
      <c r="F93" s="154" t="s">
        <v>559</v>
      </c>
      <c r="H93" s="153" t="s">
        <v>19</v>
      </c>
      <c r="I93" s="155"/>
      <c r="L93" s="152"/>
      <c r="M93" s="156"/>
      <c r="T93" s="157"/>
      <c r="AT93" s="153" t="s">
        <v>139</v>
      </c>
      <c r="AU93" s="153" t="s">
        <v>71</v>
      </c>
      <c r="AV93" s="11" t="s">
        <v>78</v>
      </c>
      <c r="AW93" s="11" t="s">
        <v>33</v>
      </c>
      <c r="AX93" s="11" t="s">
        <v>71</v>
      </c>
      <c r="AY93" s="153" t="s">
        <v>133</v>
      </c>
    </row>
    <row r="94" spans="2:65" s="11" customFormat="1" ht="22.5">
      <c r="B94" s="152"/>
      <c r="D94" s="122" t="s">
        <v>139</v>
      </c>
      <c r="E94" s="153" t="s">
        <v>19</v>
      </c>
      <c r="F94" s="154" t="s">
        <v>560</v>
      </c>
      <c r="H94" s="153" t="s">
        <v>19</v>
      </c>
      <c r="I94" s="155"/>
      <c r="L94" s="152"/>
      <c r="M94" s="156"/>
      <c r="T94" s="157"/>
      <c r="AT94" s="153" t="s">
        <v>139</v>
      </c>
      <c r="AU94" s="153" t="s">
        <v>71</v>
      </c>
      <c r="AV94" s="11" t="s">
        <v>78</v>
      </c>
      <c r="AW94" s="11" t="s">
        <v>33</v>
      </c>
      <c r="AX94" s="11" t="s">
        <v>71</v>
      </c>
      <c r="AY94" s="153" t="s">
        <v>133</v>
      </c>
    </row>
    <row r="95" spans="2:65" s="11" customFormat="1" ht="22.5">
      <c r="B95" s="152"/>
      <c r="D95" s="122" t="s">
        <v>139</v>
      </c>
      <c r="E95" s="153" t="s">
        <v>19</v>
      </c>
      <c r="F95" s="154" t="s">
        <v>561</v>
      </c>
      <c r="H95" s="153" t="s">
        <v>19</v>
      </c>
      <c r="I95" s="155"/>
      <c r="L95" s="152"/>
      <c r="M95" s="156"/>
      <c r="T95" s="157"/>
      <c r="AT95" s="153" t="s">
        <v>139</v>
      </c>
      <c r="AU95" s="153" t="s">
        <v>71</v>
      </c>
      <c r="AV95" s="11" t="s">
        <v>78</v>
      </c>
      <c r="AW95" s="11" t="s">
        <v>33</v>
      </c>
      <c r="AX95" s="11" t="s">
        <v>71</v>
      </c>
      <c r="AY95" s="153" t="s">
        <v>133</v>
      </c>
    </row>
    <row r="96" spans="2:65" s="9" customFormat="1" ht="22.5">
      <c r="B96" s="128"/>
      <c r="D96" s="122" t="s">
        <v>139</v>
      </c>
      <c r="E96" s="129" t="s">
        <v>19</v>
      </c>
      <c r="F96" s="130" t="s">
        <v>562</v>
      </c>
      <c r="H96" s="131">
        <v>1</v>
      </c>
      <c r="I96" s="132"/>
      <c r="L96" s="128"/>
      <c r="M96" s="133"/>
      <c r="T96" s="134"/>
      <c r="AT96" s="129" t="s">
        <v>139</v>
      </c>
      <c r="AU96" s="129" t="s">
        <v>71</v>
      </c>
      <c r="AV96" s="9" t="s">
        <v>80</v>
      </c>
      <c r="AW96" s="9" t="s">
        <v>33</v>
      </c>
      <c r="AX96" s="9" t="s">
        <v>78</v>
      </c>
      <c r="AY96" s="129" t="s">
        <v>133</v>
      </c>
    </row>
    <row r="97" spans="2:65" s="1" customFormat="1" ht="16.5" customHeight="1">
      <c r="B97" s="29"/>
      <c r="C97" s="109" t="s">
        <v>146</v>
      </c>
      <c r="D97" s="109" t="s">
        <v>127</v>
      </c>
      <c r="E97" s="110" t="s">
        <v>563</v>
      </c>
      <c r="F97" s="111" t="s">
        <v>564</v>
      </c>
      <c r="G97" s="112" t="s">
        <v>550</v>
      </c>
      <c r="H97" s="113">
        <v>1</v>
      </c>
      <c r="I97" s="114"/>
      <c r="J97" s="115">
        <f>ROUND(I97*H97,2)</f>
        <v>0</v>
      </c>
      <c r="K97" s="111" t="s">
        <v>131</v>
      </c>
      <c r="L97" s="29"/>
      <c r="M97" s="116" t="s">
        <v>19</v>
      </c>
      <c r="N97" s="117" t="s">
        <v>42</v>
      </c>
      <c r="P97" s="118">
        <f>O97*H97</f>
        <v>0</v>
      </c>
      <c r="Q97" s="118">
        <v>0</v>
      </c>
      <c r="R97" s="118">
        <f>Q97*H97</f>
        <v>0</v>
      </c>
      <c r="S97" s="118">
        <v>0</v>
      </c>
      <c r="T97" s="119">
        <f>S97*H97</f>
        <v>0</v>
      </c>
      <c r="AR97" s="120" t="s">
        <v>551</v>
      </c>
      <c r="AT97" s="120" t="s">
        <v>127</v>
      </c>
      <c r="AU97" s="120" t="s">
        <v>71</v>
      </c>
      <c r="AY97" s="14" t="s">
        <v>133</v>
      </c>
      <c r="BE97" s="121">
        <f>IF(N97="základní",J97,0)</f>
        <v>0</v>
      </c>
      <c r="BF97" s="121">
        <f>IF(N97="snížená",J97,0)</f>
        <v>0</v>
      </c>
      <c r="BG97" s="121">
        <f>IF(N97="zákl. přenesená",J97,0)</f>
        <v>0</v>
      </c>
      <c r="BH97" s="121">
        <f>IF(N97="sníž. přenesená",J97,0)</f>
        <v>0</v>
      </c>
      <c r="BI97" s="121">
        <f>IF(N97="nulová",J97,0)</f>
        <v>0</v>
      </c>
      <c r="BJ97" s="14" t="s">
        <v>78</v>
      </c>
      <c r="BK97" s="121">
        <f>ROUND(I97*H97,2)</f>
        <v>0</v>
      </c>
      <c r="BL97" s="14" t="s">
        <v>551</v>
      </c>
      <c r="BM97" s="120" t="s">
        <v>712</v>
      </c>
    </row>
    <row r="98" spans="2:65" s="1" customFormat="1" ht="11.25">
      <c r="B98" s="29"/>
      <c r="D98" s="122" t="s">
        <v>135</v>
      </c>
      <c r="F98" s="123" t="s">
        <v>564</v>
      </c>
      <c r="I98" s="124"/>
      <c r="L98" s="29"/>
      <c r="M98" s="125"/>
      <c r="T98" s="50"/>
      <c r="AT98" s="14" t="s">
        <v>135</v>
      </c>
      <c r="AU98" s="14" t="s">
        <v>71</v>
      </c>
    </row>
    <row r="99" spans="2:65" s="1" customFormat="1" ht="11.25">
      <c r="B99" s="29"/>
      <c r="D99" s="126" t="s">
        <v>137</v>
      </c>
      <c r="F99" s="127" t="s">
        <v>566</v>
      </c>
      <c r="I99" s="124"/>
      <c r="L99" s="29"/>
      <c r="M99" s="125"/>
      <c r="T99" s="50"/>
      <c r="AT99" s="14" t="s">
        <v>137</v>
      </c>
      <c r="AU99" s="14" t="s">
        <v>71</v>
      </c>
    </row>
    <row r="100" spans="2:65" s="11" customFormat="1" ht="22.5">
      <c r="B100" s="152"/>
      <c r="D100" s="122" t="s">
        <v>139</v>
      </c>
      <c r="E100" s="153" t="s">
        <v>19</v>
      </c>
      <c r="F100" s="154" t="s">
        <v>567</v>
      </c>
      <c r="H100" s="153" t="s">
        <v>19</v>
      </c>
      <c r="I100" s="155"/>
      <c r="L100" s="152"/>
      <c r="M100" s="156"/>
      <c r="T100" s="157"/>
      <c r="AT100" s="153" t="s">
        <v>139</v>
      </c>
      <c r="AU100" s="153" t="s">
        <v>71</v>
      </c>
      <c r="AV100" s="11" t="s">
        <v>78</v>
      </c>
      <c r="AW100" s="11" t="s">
        <v>33</v>
      </c>
      <c r="AX100" s="11" t="s">
        <v>71</v>
      </c>
      <c r="AY100" s="153" t="s">
        <v>133</v>
      </c>
    </row>
    <row r="101" spans="2:65" s="11" customFormat="1" ht="33.75">
      <c r="B101" s="152"/>
      <c r="D101" s="122" t="s">
        <v>139</v>
      </c>
      <c r="E101" s="153" t="s">
        <v>19</v>
      </c>
      <c r="F101" s="154" t="s">
        <v>568</v>
      </c>
      <c r="H101" s="153" t="s">
        <v>19</v>
      </c>
      <c r="I101" s="155"/>
      <c r="L101" s="152"/>
      <c r="M101" s="156"/>
      <c r="T101" s="157"/>
      <c r="AT101" s="153" t="s">
        <v>139</v>
      </c>
      <c r="AU101" s="153" t="s">
        <v>71</v>
      </c>
      <c r="AV101" s="11" t="s">
        <v>78</v>
      </c>
      <c r="AW101" s="11" t="s">
        <v>33</v>
      </c>
      <c r="AX101" s="11" t="s">
        <v>71</v>
      </c>
      <c r="AY101" s="153" t="s">
        <v>133</v>
      </c>
    </row>
    <row r="102" spans="2:65" s="9" customFormat="1" ht="33.75">
      <c r="B102" s="128"/>
      <c r="D102" s="122" t="s">
        <v>139</v>
      </c>
      <c r="E102" s="129" t="s">
        <v>19</v>
      </c>
      <c r="F102" s="130" t="s">
        <v>569</v>
      </c>
      <c r="H102" s="131">
        <v>1</v>
      </c>
      <c r="I102" s="132"/>
      <c r="L102" s="128"/>
      <c r="M102" s="133"/>
      <c r="T102" s="134"/>
      <c r="AT102" s="129" t="s">
        <v>139</v>
      </c>
      <c r="AU102" s="129" t="s">
        <v>71</v>
      </c>
      <c r="AV102" s="9" t="s">
        <v>80</v>
      </c>
      <c r="AW102" s="9" t="s">
        <v>33</v>
      </c>
      <c r="AX102" s="9" t="s">
        <v>78</v>
      </c>
      <c r="AY102" s="129" t="s">
        <v>133</v>
      </c>
    </row>
    <row r="103" spans="2:65" s="1" customFormat="1" ht="16.5" customHeight="1">
      <c r="B103" s="29"/>
      <c r="C103" s="109" t="s">
        <v>132</v>
      </c>
      <c r="D103" s="109" t="s">
        <v>127</v>
      </c>
      <c r="E103" s="110" t="s">
        <v>570</v>
      </c>
      <c r="F103" s="111" t="s">
        <v>571</v>
      </c>
      <c r="G103" s="112" t="s">
        <v>572</v>
      </c>
      <c r="H103" s="113">
        <v>1</v>
      </c>
      <c r="I103" s="114"/>
      <c r="J103" s="115">
        <f>ROUND(I103*H103,2)</f>
        <v>0</v>
      </c>
      <c r="K103" s="111" t="s">
        <v>131</v>
      </c>
      <c r="L103" s="29"/>
      <c r="M103" s="116" t="s">
        <v>19</v>
      </c>
      <c r="N103" s="117" t="s">
        <v>42</v>
      </c>
      <c r="P103" s="118">
        <f>O103*H103</f>
        <v>0</v>
      </c>
      <c r="Q103" s="118">
        <v>0</v>
      </c>
      <c r="R103" s="118">
        <f>Q103*H103</f>
        <v>0</v>
      </c>
      <c r="S103" s="118">
        <v>0</v>
      </c>
      <c r="T103" s="119">
        <f>S103*H103</f>
        <v>0</v>
      </c>
      <c r="AR103" s="120" t="s">
        <v>551</v>
      </c>
      <c r="AT103" s="120" t="s">
        <v>127</v>
      </c>
      <c r="AU103" s="120" t="s">
        <v>71</v>
      </c>
      <c r="AY103" s="14" t="s">
        <v>133</v>
      </c>
      <c r="BE103" s="121">
        <f>IF(N103="základní",J103,0)</f>
        <v>0</v>
      </c>
      <c r="BF103" s="121">
        <f>IF(N103="snížená",J103,0)</f>
        <v>0</v>
      </c>
      <c r="BG103" s="121">
        <f>IF(N103="zákl. přenesená",J103,0)</f>
        <v>0</v>
      </c>
      <c r="BH103" s="121">
        <f>IF(N103="sníž. přenesená",J103,0)</f>
        <v>0</v>
      </c>
      <c r="BI103" s="121">
        <f>IF(N103="nulová",J103,0)</f>
        <v>0</v>
      </c>
      <c r="BJ103" s="14" t="s">
        <v>78</v>
      </c>
      <c r="BK103" s="121">
        <f>ROUND(I103*H103,2)</f>
        <v>0</v>
      </c>
      <c r="BL103" s="14" t="s">
        <v>551</v>
      </c>
      <c r="BM103" s="120" t="s">
        <v>713</v>
      </c>
    </row>
    <row r="104" spans="2:65" s="1" customFormat="1" ht="11.25">
      <c r="B104" s="29"/>
      <c r="D104" s="122" t="s">
        <v>135</v>
      </c>
      <c r="F104" s="123" t="s">
        <v>571</v>
      </c>
      <c r="I104" s="124"/>
      <c r="L104" s="29"/>
      <c r="M104" s="125"/>
      <c r="T104" s="50"/>
      <c r="AT104" s="14" t="s">
        <v>135</v>
      </c>
      <c r="AU104" s="14" t="s">
        <v>71</v>
      </c>
    </row>
    <row r="105" spans="2:65" s="1" customFormat="1" ht="11.25">
      <c r="B105" s="29"/>
      <c r="D105" s="126" t="s">
        <v>137</v>
      </c>
      <c r="F105" s="127" t="s">
        <v>574</v>
      </c>
      <c r="I105" s="124"/>
      <c r="L105" s="29"/>
      <c r="M105" s="125"/>
      <c r="T105" s="50"/>
      <c r="AT105" s="14" t="s">
        <v>137</v>
      </c>
      <c r="AU105" s="14" t="s">
        <v>71</v>
      </c>
    </row>
    <row r="106" spans="2:65" s="1" customFormat="1" ht="16.5" customHeight="1">
      <c r="B106" s="29"/>
      <c r="C106" s="109" t="s">
        <v>157</v>
      </c>
      <c r="D106" s="109" t="s">
        <v>127</v>
      </c>
      <c r="E106" s="110" t="s">
        <v>575</v>
      </c>
      <c r="F106" s="111" t="s">
        <v>576</v>
      </c>
      <c r="G106" s="112" t="s">
        <v>550</v>
      </c>
      <c r="H106" s="113">
        <v>1</v>
      </c>
      <c r="I106" s="114"/>
      <c r="J106" s="115">
        <f>ROUND(I106*H106,2)</f>
        <v>0</v>
      </c>
      <c r="K106" s="111" t="s">
        <v>131</v>
      </c>
      <c r="L106" s="29"/>
      <c r="M106" s="116" t="s">
        <v>19</v>
      </c>
      <c r="N106" s="117" t="s">
        <v>42</v>
      </c>
      <c r="P106" s="118">
        <f>O106*H106</f>
        <v>0</v>
      </c>
      <c r="Q106" s="118">
        <v>0</v>
      </c>
      <c r="R106" s="118">
        <f>Q106*H106</f>
        <v>0</v>
      </c>
      <c r="S106" s="118">
        <v>0</v>
      </c>
      <c r="T106" s="119">
        <f>S106*H106</f>
        <v>0</v>
      </c>
      <c r="AR106" s="120" t="s">
        <v>551</v>
      </c>
      <c r="AT106" s="120" t="s">
        <v>127</v>
      </c>
      <c r="AU106" s="120" t="s">
        <v>71</v>
      </c>
      <c r="AY106" s="14" t="s">
        <v>133</v>
      </c>
      <c r="BE106" s="121">
        <f>IF(N106="základní",J106,0)</f>
        <v>0</v>
      </c>
      <c r="BF106" s="121">
        <f>IF(N106="snížená",J106,0)</f>
        <v>0</v>
      </c>
      <c r="BG106" s="121">
        <f>IF(N106="zákl. přenesená",J106,0)</f>
        <v>0</v>
      </c>
      <c r="BH106" s="121">
        <f>IF(N106="sníž. přenesená",J106,0)</f>
        <v>0</v>
      </c>
      <c r="BI106" s="121">
        <f>IF(N106="nulová",J106,0)</f>
        <v>0</v>
      </c>
      <c r="BJ106" s="14" t="s">
        <v>78</v>
      </c>
      <c r="BK106" s="121">
        <f>ROUND(I106*H106,2)</f>
        <v>0</v>
      </c>
      <c r="BL106" s="14" t="s">
        <v>551</v>
      </c>
      <c r="BM106" s="120" t="s">
        <v>714</v>
      </c>
    </row>
    <row r="107" spans="2:65" s="1" customFormat="1" ht="11.25">
      <c r="B107" s="29"/>
      <c r="D107" s="122" t="s">
        <v>135</v>
      </c>
      <c r="F107" s="123" t="s">
        <v>576</v>
      </c>
      <c r="I107" s="124"/>
      <c r="L107" s="29"/>
      <c r="M107" s="125"/>
      <c r="T107" s="50"/>
      <c r="AT107" s="14" t="s">
        <v>135</v>
      </c>
      <c r="AU107" s="14" t="s">
        <v>71</v>
      </c>
    </row>
    <row r="108" spans="2:65" s="1" customFormat="1" ht="11.25">
      <c r="B108" s="29"/>
      <c r="D108" s="126" t="s">
        <v>137</v>
      </c>
      <c r="F108" s="127" t="s">
        <v>578</v>
      </c>
      <c r="I108" s="124"/>
      <c r="L108" s="29"/>
      <c r="M108" s="125"/>
      <c r="T108" s="50"/>
      <c r="AT108" s="14" t="s">
        <v>137</v>
      </c>
      <c r="AU108" s="14" t="s">
        <v>71</v>
      </c>
    </row>
    <row r="109" spans="2:65" s="9" customFormat="1" ht="11.25">
      <c r="B109" s="128"/>
      <c r="D109" s="122" t="s">
        <v>139</v>
      </c>
      <c r="E109" s="129" t="s">
        <v>19</v>
      </c>
      <c r="F109" s="130" t="s">
        <v>715</v>
      </c>
      <c r="H109" s="131">
        <v>1</v>
      </c>
      <c r="I109" s="132"/>
      <c r="L109" s="128"/>
      <c r="M109" s="133"/>
      <c r="T109" s="134"/>
      <c r="AT109" s="129" t="s">
        <v>139</v>
      </c>
      <c r="AU109" s="129" t="s">
        <v>71</v>
      </c>
      <c r="AV109" s="9" t="s">
        <v>80</v>
      </c>
      <c r="AW109" s="9" t="s">
        <v>33</v>
      </c>
      <c r="AX109" s="9" t="s">
        <v>78</v>
      </c>
      <c r="AY109" s="129" t="s">
        <v>133</v>
      </c>
    </row>
    <row r="110" spans="2:65" s="1" customFormat="1" ht="16.5" customHeight="1">
      <c r="B110" s="29"/>
      <c r="C110" s="109" t="s">
        <v>164</v>
      </c>
      <c r="D110" s="109" t="s">
        <v>127</v>
      </c>
      <c r="E110" s="110" t="s">
        <v>580</v>
      </c>
      <c r="F110" s="111" t="s">
        <v>581</v>
      </c>
      <c r="G110" s="112" t="s">
        <v>572</v>
      </c>
      <c r="H110" s="113">
        <v>1</v>
      </c>
      <c r="I110" s="114"/>
      <c r="J110" s="115">
        <f>ROUND(I110*H110,2)</f>
        <v>0</v>
      </c>
      <c r="K110" s="111" t="s">
        <v>131</v>
      </c>
      <c r="L110" s="29"/>
      <c r="M110" s="116" t="s">
        <v>19</v>
      </c>
      <c r="N110" s="117" t="s">
        <v>42</v>
      </c>
      <c r="P110" s="118">
        <f>O110*H110</f>
        <v>0</v>
      </c>
      <c r="Q110" s="118">
        <v>0</v>
      </c>
      <c r="R110" s="118">
        <f>Q110*H110</f>
        <v>0</v>
      </c>
      <c r="S110" s="118">
        <v>0</v>
      </c>
      <c r="T110" s="119">
        <f>S110*H110</f>
        <v>0</v>
      </c>
      <c r="AR110" s="120" t="s">
        <v>551</v>
      </c>
      <c r="AT110" s="120" t="s">
        <v>127</v>
      </c>
      <c r="AU110" s="120" t="s">
        <v>71</v>
      </c>
      <c r="AY110" s="14" t="s">
        <v>133</v>
      </c>
      <c r="BE110" s="121">
        <f>IF(N110="základní",J110,0)</f>
        <v>0</v>
      </c>
      <c r="BF110" s="121">
        <f>IF(N110="snížená",J110,0)</f>
        <v>0</v>
      </c>
      <c r="BG110" s="121">
        <f>IF(N110="zákl. přenesená",J110,0)</f>
        <v>0</v>
      </c>
      <c r="BH110" s="121">
        <f>IF(N110="sníž. přenesená",J110,0)</f>
        <v>0</v>
      </c>
      <c r="BI110" s="121">
        <f>IF(N110="nulová",J110,0)</f>
        <v>0</v>
      </c>
      <c r="BJ110" s="14" t="s">
        <v>78</v>
      </c>
      <c r="BK110" s="121">
        <f>ROUND(I110*H110,2)</f>
        <v>0</v>
      </c>
      <c r="BL110" s="14" t="s">
        <v>551</v>
      </c>
      <c r="BM110" s="120" t="s">
        <v>716</v>
      </c>
    </row>
    <row r="111" spans="2:65" s="1" customFormat="1" ht="11.25">
      <c r="B111" s="29"/>
      <c r="D111" s="122" t="s">
        <v>135</v>
      </c>
      <c r="F111" s="123" t="s">
        <v>581</v>
      </c>
      <c r="I111" s="124"/>
      <c r="L111" s="29"/>
      <c r="M111" s="125"/>
      <c r="T111" s="50"/>
      <c r="AT111" s="14" t="s">
        <v>135</v>
      </c>
      <c r="AU111" s="14" t="s">
        <v>71</v>
      </c>
    </row>
    <row r="112" spans="2:65" s="1" customFormat="1" ht="11.25">
      <c r="B112" s="29"/>
      <c r="D112" s="126" t="s">
        <v>137</v>
      </c>
      <c r="F112" s="127" t="s">
        <v>583</v>
      </c>
      <c r="I112" s="124"/>
      <c r="L112" s="29"/>
      <c r="M112" s="125"/>
      <c r="T112" s="50"/>
      <c r="AT112" s="14" t="s">
        <v>137</v>
      </c>
      <c r="AU112" s="14" t="s">
        <v>71</v>
      </c>
    </row>
    <row r="113" spans="2:65" s="1" customFormat="1" ht="16.5" customHeight="1">
      <c r="B113" s="29"/>
      <c r="C113" s="109" t="s">
        <v>172</v>
      </c>
      <c r="D113" s="109" t="s">
        <v>127</v>
      </c>
      <c r="E113" s="110" t="s">
        <v>584</v>
      </c>
      <c r="F113" s="111" t="s">
        <v>585</v>
      </c>
      <c r="G113" s="112" t="s">
        <v>572</v>
      </c>
      <c r="H113" s="113">
        <v>1</v>
      </c>
      <c r="I113" s="114"/>
      <c r="J113" s="115">
        <f>ROUND(I113*H113,2)</f>
        <v>0</v>
      </c>
      <c r="K113" s="111" t="s">
        <v>131</v>
      </c>
      <c r="L113" s="29"/>
      <c r="M113" s="116" t="s">
        <v>19</v>
      </c>
      <c r="N113" s="117" t="s">
        <v>42</v>
      </c>
      <c r="P113" s="118">
        <f>O113*H113</f>
        <v>0</v>
      </c>
      <c r="Q113" s="118">
        <v>0</v>
      </c>
      <c r="R113" s="118">
        <f>Q113*H113</f>
        <v>0</v>
      </c>
      <c r="S113" s="118">
        <v>0</v>
      </c>
      <c r="T113" s="119">
        <f>S113*H113</f>
        <v>0</v>
      </c>
      <c r="AR113" s="120" t="s">
        <v>551</v>
      </c>
      <c r="AT113" s="120" t="s">
        <v>127</v>
      </c>
      <c r="AU113" s="120" t="s">
        <v>71</v>
      </c>
      <c r="AY113" s="14" t="s">
        <v>133</v>
      </c>
      <c r="BE113" s="121">
        <f>IF(N113="základní",J113,0)</f>
        <v>0</v>
      </c>
      <c r="BF113" s="121">
        <f>IF(N113="snížená",J113,0)</f>
        <v>0</v>
      </c>
      <c r="BG113" s="121">
        <f>IF(N113="zákl. přenesená",J113,0)</f>
        <v>0</v>
      </c>
      <c r="BH113" s="121">
        <f>IF(N113="sníž. přenesená",J113,0)</f>
        <v>0</v>
      </c>
      <c r="BI113" s="121">
        <f>IF(N113="nulová",J113,0)</f>
        <v>0</v>
      </c>
      <c r="BJ113" s="14" t="s">
        <v>78</v>
      </c>
      <c r="BK113" s="121">
        <f>ROUND(I113*H113,2)</f>
        <v>0</v>
      </c>
      <c r="BL113" s="14" t="s">
        <v>551</v>
      </c>
      <c r="BM113" s="120" t="s">
        <v>717</v>
      </c>
    </row>
    <row r="114" spans="2:65" s="1" customFormat="1" ht="11.25">
      <c r="B114" s="29"/>
      <c r="D114" s="122" t="s">
        <v>135</v>
      </c>
      <c r="F114" s="123" t="s">
        <v>585</v>
      </c>
      <c r="I114" s="124"/>
      <c r="L114" s="29"/>
      <c r="M114" s="125"/>
      <c r="T114" s="50"/>
      <c r="AT114" s="14" t="s">
        <v>135</v>
      </c>
      <c r="AU114" s="14" t="s">
        <v>71</v>
      </c>
    </row>
    <row r="115" spans="2:65" s="1" customFormat="1" ht="11.25">
      <c r="B115" s="29"/>
      <c r="D115" s="126" t="s">
        <v>137</v>
      </c>
      <c r="F115" s="127" t="s">
        <v>587</v>
      </c>
      <c r="I115" s="124"/>
      <c r="L115" s="29"/>
      <c r="M115" s="125"/>
      <c r="T115" s="50"/>
      <c r="AT115" s="14" t="s">
        <v>137</v>
      </c>
      <c r="AU115" s="14" t="s">
        <v>71</v>
      </c>
    </row>
    <row r="116" spans="2:65" s="1" customFormat="1" ht="16.5" customHeight="1">
      <c r="B116" s="29"/>
      <c r="C116" s="109" t="s">
        <v>177</v>
      </c>
      <c r="D116" s="109" t="s">
        <v>127</v>
      </c>
      <c r="E116" s="110" t="s">
        <v>588</v>
      </c>
      <c r="F116" s="111" t="s">
        <v>589</v>
      </c>
      <c r="G116" s="112" t="s">
        <v>550</v>
      </c>
      <c r="H116" s="113">
        <v>1</v>
      </c>
      <c r="I116" s="114"/>
      <c r="J116" s="115">
        <f>ROUND(I116*H116,2)</f>
        <v>0</v>
      </c>
      <c r="K116" s="111" t="s">
        <v>131</v>
      </c>
      <c r="L116" s="29"/>
      <c r="M116" s="116" t="s">
        <v>19</v>
      </c>
      <c r="N116" s="117" t="s">
        <v>42</v>
      </c>
      <c r="P116" s="118">
        <f>O116*H116</f>
        <v>0</v>
      </c>
      <c r="Q116" s="118">
        <v>0</v>
      </c>
      <c r="R116" s="118">
        <f>Q116*H116</f>
        <v>0</v>
      </c>
      <c r="S116" s="118">
        <v>0</v>
      </c>
      <c r="T116" s="119">
        <f>S116*H116</f>
        <v>0</v>
      </c>
      <c r="AR116" s="120" t="s">
        <v>551</v>
      </c>
      <c r="AT116" s="120" t="s">
        <v>127</v>
      </c>
      <c r="AU116" s="120" t="s">
        <v>71</v>
      </c>
      <c r="AY116" s="14" t="s">
        <v>133</v>
      </c>
      <c r="BE116" s="121">
        <f>IF(N116="základní",J116,0)</f>
        <v>0</v>
      </c>
      <c r="BF116" s="121">
        <f>IF(N116="snížená",J116,0)</f>
        <v>0</v>
      </c>
      <c r="BG116" s="121">
        <f>IF(N116="zákl. přenesená",J116,0)</f>
        <v>0</v>
      </c>
      <c r="BH116" s="121">
        <f>IF(N116="sníž. přenesená",J116,0)</f>
        <v>0</v>
      </c>
      <c r="BI116" s="121">
        <f>IF(N116="nulová",J116,0)</f>
        <v>0</v>
      </c>
      <c r="BJ116" s="14" t="s">
        <v>78</v>
      </c>
      <c r="BK116" s="121">
        <f>ROUND(I116*H116,2)</f>
        <v>0</v>
      </c>
      <c r="BL116" s="14" t="s">
        <v>551</v>
      </c>
      <c r="BM116" s="120" t="s">
        <v>718</v>
      </c>
    </row>
    <row r="117" spans="2:65" s="1" customFormat="1" ht="11.25">
      <c r="B117" s="29"/>
      <c r="D117" s="122" t="s">
        <v>135</v>
      </c>
      <c r="F117" s="123" t="s">
        <v>589</v>
      </c>
      <c r="I117" s="124"/>
      <c r="L117" s="29"/>
      <c r="M117" s="125"/>
      <c r="T117" s="50"/>
      <c r="AT117" s="14" t="s">
        <v>135</v>
      </c>
      <c r="AU117" s="14" t="s">
        <v>71</v>
      </c>
    </row>
    <row r="118" spans="2:65" s="1" customFormat="1" ht="11.25">
      <c r="B118" s="29"/>
      <c r="D118" s="126" t="s">
        <v>137</v>
      </c>
      <c r="F118" s="127" t="s">
        <v>591</v>
      </c>
      <c r="I118" s="124"/>
      <c r="L118" s="29"/>
      <c r="M118" s="125"/>
      <c r="T118" s="50"/>
      <c r="AT118" s="14" t="s">
        <v>137</v>
      </c>
      <c r="AU118" s="14" t="s">
        <v>71</v>
      </c>
    </row>
    <row r="119" spans="2:65" s="9" customFormat="1" ht="22.5">
      <c r="B119" s="128"/>
      <c r="D119" s="122" t="s">
        <v>139</v>
      </c>
      <c r="E119" s="129" t="s">
        <v>19</v>
      </c>
      <c r="F119" s="130" t="s">
        <v>592</v>
      </c>
      <c r="H119" s="131">
        <v>1</v>
      </c>
      <c r="I119" s="132"/>
      <c r="L119" s="128"/>
      <c r="M119" s="133"/>
      <c r="T119" s="134"/>
      <c r="AT119" s="129" t="s">
        <v>139</v>
      </c>
      <c r="AU119" s="129" t="s">
        <v>71</v>
      </c>
      <c r="AV119" s="9" t="s">
        <v>80</v>
      </c>
      <c r="AW119" s="9" t="s">
        <v>33</v>
      </c>
      <c r="AX119" s="9" t="s">
        <v>78</v>
      </c>
      <c r="AY119" s="129" t="s">
        <v>133</v>
      </c>
    </row>
    <row r="120" spans="2:65" s="11" customFormat="1" ht="22.5">
      <c r="B120" s="152"/>
      <c r="D120" s="122" t="s">
        <v>139</v>
      </c>
      <c r="E120" s="153" t="s">
        <v>19</v>
      </c>
      <c r="F120" s="154" t="s">
        <v>593</v>
      </c>
      <c r="H120" s="153" t="s">
        <v>19</v>
      </c>
      <c r="I120" s="155"/>
      <c r="L120" s="152"/>
      <c r="M120" s="156"/>
      <c r="T120" s="157"/>
      <c r="AT120" s="153" t="s">
        <v>139</v>
      </c>
      <c r="AU120" s="153" t="s">
        <v>71</v>
      </c>
      <c r="AV120" s="11" t="s">
        <v>78</v>
      </c>
      <c r="AW120" s="11" t="s">
        <v>33</v>
      </c>
      <c r="AX120" s="11" t="s">
        <v>71</v>
      </c>
      <c r="AY120" s="153" t="s">
        <v>133</v>
      </c>
    </row>
    <row r="121" spans="2:65" s="1" customFormat="1" ht="16.5" customHeight="1">
      <c r="B121" s="29"/>
      <c r="C121" s="109" t="s">
        <v>184</v>
      </c>
      <c r="D121" s="109" t="s">
        <v>127</v>
      </c>
      <c r="E121" s="110" t="s">
        <v>594</v>
      </c>
      <c r="F121" s="111" t="s">
        <v>595</v>
      </c>
      <c r="G121" s="112" t="s">
        <v>572</v>
      </c>
      <c r="H121" s="113">
        <v>1</v>
      </c>
      <c r="I121" s="114"/>
      <c r="J121" s="115">
        <f>ROUND(I121*H121,2)</f>
        <v>0</v>
      </c>
      <c r="K121" s="111" t="s">
        <v>131</v>
      </c>
      <c r="L121" s="29"/>
      <c r="M121" s="116" t="s">
        <v>19</v>
      </c>
      <c r="N121" s="117" t="s">
        <v>42</v>
      </c>
      <c r="P121" s="118">
        <f>O121*H121</f>
        <v>0</v>
      </c>
      <c r="Q121" s="118">
        <v>0</v>
      </c>
      <c r="R121" s="118">
        <f>Q121*H121</f>
        <v>0</v>
      </c>
      <c r="S121" s="118">
        <v>0</v>
      </c>
      <c r="T121" s="119">
        <f>S121*H121</f>
        <v>0</v>
      </c>
      <c r="AR121" s="120" t="s">
        <v>551</v>
      </c>
      <c r="AT121" s="120" t="s">
        <v>127</v>
      </c>
      <c r="AU121" s="120" t="s">
        <v>71</v>
      </c>
      <c r="AY121" s="14" t="s">
        <v>133</v>
      </c>
      <c r="BE121" s="121">
        <f>IF(N121="základní",J121,0)</f>
        <v>0</v>
      </c>
      <c r="BF121" s="121">
        <f>IF(N121="snížená",J121,0)</f>
        <v>0</v>
      </c>
      <c r="BG121" s="121">
        <f>IF(N121="zákl. přenesená",J121,0)</f>
        <v>0</v>
      </c>
      <c r="BH121" s="121">
        <f>IF(N121="sníž. přenesená",J121,0)</f>
        <v>0</v>
      </c>
      <c r="BI121" s="121">
        <f>IF(N121="nulová",J121,0)</f>
        <v>0</v>
      </c>
      <c r="BJ121" s="14" t="s">
        <v>78</v>
      </c>
      <c r="BK121" s="121">
        <f>ROUND(I121*H121,2)</f>
        <v>0</v>
      </c>
      <c r="BL121" s="14" t="s">
        <v>551</v>
      </c>
      <c r="BM121" s="120" t="s">
        <v>719</v>
      </c>
    </row>
    <row r="122" spans="2:65" s="1" customFormat="1" ht="11.25">
      <c r="B122" s="29"/>
      <c r="D122" s="122" t="s">
        <v>135</v>
      </c>
      <c r="F122" s="123" t="s">
        <v>595</v>
      </c>
      <c r="I122" s="124"/>
      <c r="L122" s="29"/>
      <c r="M122" s="125"/>
      <c r="T122" s="50"/>
      <c r="AT122" s="14" t="s">
        <v>135</v>
      </c>
      <c r="AU122" s="14" t="s">
        <v>71</v>
      </c>
    </row>
    <row r="123" spans="2:65" s="1" customFormat="1" ht="11.25">
      <c r="B123" s="29"/>
      <c r="D123" s="126" t="s">
        <v>137</v>
      </c>
      <c r="F123" s="127" t="s">
        <v>597</v>
      </c>
      <c r="I123" s="124"/>
      <c r="L123" s="29"/>
      <c r="M123" s="158"/>
      <c r="N123" s="159"/>
      <c r="O123" s="159"/>
      <c r="P123" s="159"/>
      <c r="Q123" s="159"/>
      <c r="R123" s="159"/>
      <c r="S123" s="159"/>
      <c r="T123" s="160"/>
      <c r="AT123" s="14" t="s">
        <v>137</v>
      </c>
      <c r="AU123" s="14" t="s">
        <v>71</v>
      </c>
    </row>
    <row r="124" spans="2:65" s="1" customFormat="1" ht="6.9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29"/>
    </row>
  </sheetData>
  <sheetProtection algorithmName="SHA-512" hashValue="BDArwFfPxcWjsfv9SkmziKdkFkTYI1Y+woBxF0CdyZDok/LjJETBgRFoDi4nqTwoCe0Scrm+6a+4GmFUtiVfIg==" saltValue="OBvMOpGmD78jZXJsgoJJbou61a9rwS81920VFWZYHgok7wU7MZZRpEa7ynNL//oBcSMcMsmwGVcHMaKAo8/FXQ==" spinCount="100000" sheet="1" objects="1" scenarios="1" formatColumns="0" formatRows="0" autoFilter="0"/>
  <autoFilter ref="C84:K123" xr:uid="{00000000-0009-0000-0000-00000A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8" r:id="rId1" xr:uid="{00000000-0004-0000-0A00-000000000000}"/>
    <hyperlink ref="F92" r:id="rId2" xr:uid="{00000000-0004-0000-0A00-000001000000}"/>
    <hyperlink ref="F99" r:id="rId3" xr:uid="{00000000-0004-0000-0A00-000002000000}"/>
    <hyperlink ref="F105" r:id="rId4" xr:uid="{00000000-0004-0000-0A00-000003000000}"/>
    <hyperlink ref="F108" r:id="rId5" xr:uid="{00000000-0004-0000-0A00-000004000000}"/>
    <hyperlink ref="F112" r:id="rId6" xr:uid="{00000000-0004-0000-0A00-000005000000}"/>
    <hyperlink ref="F115" r:id="rId7" xr:uid="{00000000-0004-0000-0A00-000006000000}"/>
    <hyperlink ref="F118" r:id="rId8" xr:uid="{00000000-0004-0000-0A00-000007000000}"/>
    <hyperlink ref="F123" r:id="rId9" xr:uid="{00000000-0004-0000-0A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64" customWidth="1"/>
    <col min="2" max="2" width="1.6640625" style="164" customWidth="1"/>
    <col min="3" max="4" width="5" style="164" customWidth="1"/>
    <col min="5" max="5" width="11.6640625" style="164" customWidth="1"/>
    <col min="6" max="6" width="9.1640625" style="164" customWidth="1"/>
    <col min="7" max="7" width="5" style="164" customWidth="1"/>
    <col min="8" max="8" width="77.83203125" style="164" customWidth="1"/>
    <col min="9" max="10" width="20" style="164" customWidth="1"/>
    <col min="11" max="11" width="1.6640625" style="164" customWidth="1"/>
  </cols>
  <sheetData>
    <row r="1" spans="2:11" customFormat="1" ht="37.5" customHeight="1"/>
    <row r="2" spans="2:11" customFormat="1" ht="7.5" customHeight="1">
      <c r="B2" s="165"/>
      <c r="C2" s="166"/>
      <c r="D2" s="166"/>
      <c r="E2" s="166"/>
      <c r="F2" s="166"/>
      <c r="G2" s="166"/>
      <c r="H2" s="166"/>
      <c r="I2" s="166"/>
      <c r="J2" s="166"/>
      <c r="K2" s="167"/>
    </row>
    <row r="3" spans="2:11" s="12" customFormat="1" ht="45" customHeight="1">
      <c r="B3" s="168"/>
      <c r="C3" s="296" t="s">
        <v>720</v>
      </c>
      <c r="D3" s="296"/>
      <c r="E3" s="296"/>
      <c r="F3" s="296"/>
      <c r="G3" s="296"/>
      <c r="H3" s="296"/>
      <c r="I3" s="296"/>
      <c r="J3" s="296"/>
      <c r="K3" s="169"/>
    </row>
    <row r="4" spans="2:11" customFormat="1" ht="25.5" customHeight="1">
      <c r="B4" s="170"/>
      <c r="C4" s="295" t="s">
        <v>721</v>
      </c>
      <c r="D4" s="295"/>
      <c r="E4" s="295"/>
      <c r="F4" s="295"/>
      <c r="G4" s="295"/>
      <c r="H4" s="295"/>
      <c r="I4" s="295"/>
      <c r="J4" s="295"/>
      <c r="K4" s="171"/>
    </row>
    <row r="5" spans="2:11" customFormat="1" ht="5.25" customHeight="1">
      <c r="B5" s="170"/>
      <c r="C5" s="172"/>
      <c r="D5" s="172"/>
      <c r="E5" s="172"/>
      <c r="F5" s="172"/>
      <c r="G5" s="172"/>
      <c r="H5" s="172"/>
      <c r="I5" s="172"/>
      <c r="J5" s="172"/>
      <c r="K5" s="171"/>
    </row>
    <row r="6" spans="2:11" customFormat="1" ht="15" customHeight="1">
      <c r="B6" s="170"/>
      <c r="C6" s="294" t="s">
        <v>722</v>
      </c>
      <c r="D6" s="294"/>
      <c r="E6" s="294"/>
      <c r="F6" s="294"/>
      <c r="G6" s="294"/>
      <c r="H6" s="294"/>
      <c r="I6" s="294"/>
      <c r="J6" s="294"/>
      <c r="K6" s="171"/>
    </row>
    <row r="7" spans="2:11" customFormat="1" ht="15" customHeight="1">
      <c r="B7" s="174"/>
      <c r="C7" s="294" t="s">
        <v>723</v>
      </c>
      <c r="D7" s="294"/>
      <c r="E7" s="294"/>
      <c r="F7" s="294"/>
      <c r="G7" s="294"/>
      <c r="H7" s="294"/>
      <c r="I7" s="294"/>
      <c r="J7" s="294"/>
      <c r="K7" s="171"/>
    </row>
    <row r="8" spans="2:11" customFormat="1" ht="12.75" customHeight="1">
      <c r="B8" s="174"/>
      <c r="C8" s="173"/>
      <c r="D8" s="173"/>
      <c r="E8" s="173"/>
      <c r="F8" s="173"/>
      <c r="G8" s="173"/>
      <c r="H8" s="173"/>
      <c r="I8" s="173"/>
      <c r="J8" s="173"/>
      <c r="K8" s="171"/>
    </row>
    <row r="9" spans="2:11" customFormat="1" ht="15" customHeight="1">
      <c r="B9" s="174"/>
      <c r="C9" s="294" t="s">
        <v>724</v>
      </c>
      <c r="D9" s="294"/>
      <c r="E9" s="294"/>
      <c r="F9" s="294"/>
      <c r="G9" s="294"/>
      <c r="H9" s="294"/>
      <c r="I9" s="294"/>
      <c r="J9" s="294"/>
      <c r="K9" s="171"/>
    </row>
    <row r="10" spans="2:11" customFormat="1" ht="15" customHeight="1">
      <c r="B10" s="174"/>
      <c r="C10" s="173"/>
      <c r="D10" s="294" t="s">
        <v>725</v>
      </c>
      <c r="E10" s="294"/>
      <c r="F10" s="294"/>
      <c r="G10" s="294"/>
      <c r="H10" s="294"/>
      <c r="I10" s="294"/>
      <c r="J10" s="294"/>
      <c r="K10" s="171"/>
    </row>
    <row r="11" spans="2:11" customFormat="1" ht="15" customHeight="1">
      <c r="B11" s="174"/>
      <c r="C11" s="175"/>
      <c r="D11" s="294" t="s">
        <v>726</v>
      </c>
      <c r="E11" s="294"/>
      <c r="F11" s="294"/>
      <c r="G11" s="294"/>
      <c r="H11" s="294"/>
      <c r="I11" s="294"/>
      <c r="J11" s="294"/>
      <c r="K11" s="171"/>
    </row>
    <row r="12" spans="2:11" customFormat="1" ht="15" customHeight="1">
      <c r="B12" s="174"/>
      <c r="C12" s="175"/>
      <c r="D12" s="173"/>
      <c r="E12" s="173"/>
      <c r="F12" s="173"/>
      <c r="G12" s="173"/>
      <c r="H12" s="173"/>
      <c r="I12" s="173"/>
      <c r="J12" s="173"/>
      <c r="K12" s="171"/>
    </row>
    <row r="13" spans="2:11" customFormat="1" ht="15" customHeight="1">
      <c r="B13" s="174"/>
      <c r="C13" s="175"/>
      <c r="D13" s="176" t="s">
        <v>727</v>
      </c>
      <c r="E13" s="173"/>
      <c r="F13" s="173"/>
      <c r="G13" s="173"/>
      <c r="H13" s="173"/>
      <c r="I13" s="173"/>
      <c r="J13" s="173"/>
      <c r="K13" s="171"/>
    </row>
    <row r="14" spans="2:11" customFormat="1" ht="12.75" customHeight="1">
      <c r="B14" s="174"/>
      <c r="C14" s="175"/>
      <c r="D14" s="175"/>
      <c r="E14" s="175"/>
      <c r="F14" s="175"/>
      <c r="G14" s="175"/>
      <c r="H14" s="175"/>
      <c r="I14" s="175"/>
      <c r="J14" s="175"/>
      <c r="K14" s="171"/>
    </row>
    <row r="15" spans="2:11" customFormat="1" ht="15" customHeight="1">
      <c r="B15" s="174"/>
      <c r="C15" s="175"/>
      <c r="D15" s="294" t="s">
        <v>728</v>
      </c>
      <c r="E15" s="294"/>
      <c r="F15" s="294"/>
      <c r="G15" s="294"/>
      <c r="H15" s="294"/>
      <c r="I15" s="294"/>
      <c r="J15" s="294"/>
      <c r="K15" s="171"/>
    </row>
    <row r="16" spans="2:11" customFormat="1" ht="15" customHeight="1">
      <c r="B16" s="174"/>
      <c r="C16" s="175"/>
      <c r="D16" s="294" t="s">
        <v>729</v>
      </c>
      <c r="E16" s="294"/>
      <c r="F16" s="294"/>
      <c r="G16" s="294"/>
      <c r="H16" s="294"/>
      <c r="I16" s="294"/>
      <c r="J16" s="294"/>
      <c r="K16" s="171"/>
    </row>
    <row r="17" spans="2:11" customFormat="1" ht="15" customHeight="1">
      <c r="B17" s="174"/>
      <c r="C17" s="175"/>
      <c r="D17" s="294" t="s">
        <v>730</v>
      </c>
      <c r="E17" s="294"/>
      <c r="F17" s="294"/>
      <c r="G17" s="294"/>
      <c r="H17" s="294"/>
      <c r="I17" s="294"/>
      <c r="J17" s="294"/>
      <c r="K17" s="171"/>
    </row>
    <row r="18" spans="2:11" customFormat="1" ht="15" customHeight="1">
      <c r="B18" s="174"/>
      <c r="C18" s="175"/>
      <c r="D18" s="175"/>
      <c r="E18" s="177" t="s">
        <v>77</v>
      </c>
      <c r="F18" s="294" t="s">
        <v>731</v>
      </c>
      <c r="G18" s="294"/>
      <c r="H18" s="294"/>
      <c r="I18" s="294"/>
      <c r="J18" s="294"/>
      <c r="K18" s="171"/>
    </row>
    <row r="19" spans="2:11" customFormat="1" ht="15" customHeight="1">
      <c r="B19" s="174"/>
      <c r="C19" s="175"/>
      <c r="D19" s="175"/>
      <c r="E19" s="177" t="s">
        <v>732</v>
      </c>
      <c r="F19" s="294" t="s">
        <v>733</v>
      </c>
      <c r="G19" s="294"/>
      <c r="H19" s="294"/>
      <c r="I19" s="294"/>
      <c r="J19" s="294"/>
      <c r="K19" s="171"/>
    </row>
    <row r="20" spans="2:11" customFormat="1" ht="15" customHeight="1">
      <c r="B20" s="174"/>
      <c r="C20" s="175"/>
      <c r="D20" s="175"/>
      <c r="E20" s="177" t="s">
        <v>734</v>
      </c>
      <c r="F20" s="294" t="s">
        <v>735</v>
      </c>
      <c r="G20" s="294"/>
      <c r="H20" s="294"/>
      <c r="I20" s="294"/>
      <c r="J20" s="294"/>
      <c r="K20" s="171"/>
    </row>
    <row r="21" spans="2:11" customFormat="1" ht="15" customHeight="1">
      <c r="B21" s="174"/>
      <c r="C21" s="175"/>
      <c r="D21" s="175"/>
      <c r="E21" s="177" t="s">
        <v>736</v>
      </c>
      <c r="F21" s="294" t="s">
        <v>737</v>
      </c>
      <c r="G21" s="294"/>
      <c r="H21" s="294"/>
      <c r="I21" s="294"/>
      <c r="J21" s="294"/>
      <c r="K21" s="171"/>
    </row>
    <row r="22" spans="2:11" customFormat="1" ht="15" customHeight="1">
      <c r="B22" s="174"/>
      <c r="C22" s="175"/>
      <c r="D22" s="175"/>
      <c r="E22" s="177" t="s">
        <v>738</v>
      </c>
      <c r="F22" s="294" t="s">
        <v>739</v>
      </c>
      <c r="G22" s="294"/>
      <c r="H22" s="294"/>
      <c r="I22" s="294"/>
      <c r="J22" s="294"/>
      <c r="K22" s="171"/>
    </row>
    <row r="23" spans="2:11" customFormat="1" ht="15" customHeight="1">
      <c r="B23" s="174"/>
      <c r="C23" s="175"/>
      <c r="D23" s="175"/>
      <c r="E23" s="177" t="s">
        <v>82</v>
      </c>
      <c r="F23" s="294" t="s">
        <v>740</v>
      </c>
      <c r="G23" s="294"/>
      <c r="H23" s="294"/>
      <c r="I23" s="294"/>
      <c r="J23" s="294"/>
      <c r="K23" s="171"/>
    </row>
    <row r="24" spans="2:11" customFormat="1" ht="12.75" customHeight="1">
      <c r="B24" s="174"/>
      <c r="C24" s="175"/>
      <c r="D24" s="175"/>
      <c r="E24" s="175"/>
      <c r="F24" s="175"/>
      <c r="G24" s="175"/>
      <c r="H24" s="175"/>
      <c r="I24" s="175"/>
      <c r="J24" s="175"/>
      <c r="K24" s="171"/>
    </row>
    <row r="25" spans="2:11" customFormat="1" ht="15" customHeight="1">
      <c r="B25" s="174"/>
      <c r="C25" s="294" t="s">
        <v>741</v>
      </c>
      <c r="D25" s="294"/>
      <c r="E25" s="294"/>
      <c r="F25" s="294"/>
      <c r="G25" s="294"/>
      <c r="H25" s="294"/>
      <c r="I25" s="294"/>
      <c r="J25" s="294"/>
      <c r="K25" s="171"/>
    </row>
    <row r="26" spans="2:11" customFormat="1" ht="15" customHeight="1">
      <c r="B26" s="174"/>
      <c r="C26" s="294" t="s">
        <v>742</v>
      </c>
      <c r="D26" s="294"/>
      <c r="E26" s="294"/>
      <c r="F26" s="294"/>
      <c r="G26" s="294"/>
      <c r="H26" s="294"/>
      <c r="I26" s="294"/>
      <c r="J26" s="294"/>
      <c r="K26" s="171"/>
    </row>
    <row r="27" spans="2:11" customFormat="1" ht="15" customHeight="1">
      <c r="B27" s="174"/>
      <c r="C27" s="173"/>
      <c r="D27" s="294" t="s">
        <v>743</v>
      </c>
      <c r="E27" s="294"/>
      <c r="F27" s="294"/>
      <c r="G27" s="294"/>
      <c r="H27" s="294"/>
      <c r="I27" s="294"/>
      <c r="J27" s="294"/>
      <c r="K27" s="171"/>
    </row>
    <row r="28" spans="2:11" customFormat="1" ht="15" customHeight="1">
      <c r="B28" s="174"/>
      <c r="C28" s="175"/>
      <c r="D28" s="294" t="s">
        <v>744</v>
      </c>
      <c r="E28" s="294"/>
      <c r="F28" s="294"/>
      <c r="G28" s="294"/>
      <c r="H28" s="294"/>
      <c r="I28" s="294"/>
      <c r="J28" s="294"/>
      <c r="K28" s="171"/>
    </row>
    <row r="29" spans="2:11" customFormat="1" ht="12.75" customHeight="1">
      <c r="B29" s="174"/>
      <c r="C29" s="175"/>
      <c r="D29" s="175"/>
      <c r="E29" s="175"/>
      <c r="F29" s="175"/>
      <c r="G29" s="175"/>
      <c r="H29" s="175"/>
      <c r="I29" s="175"/>
      <c r="J29" s="175"/>
      <c r="K29" s="171"/>
    </row>
    <row r="30" spans="2:11" customFormat="1" ht="15" customHeight="1">
      <c r="B30" s="174"/>
      <c r="C30" s="175"/>
      <c r="D30" s="294" t="s">
        <v>745</v>
      </c>
      <c r="E30" s="294"/>
      <c r="F30" s="294"/>
      <c r="G30" s="294"/>
      <c r="H30" s="294"/>
      <c r="I30" s="294"/>
      <c r="J30" s="294"/>
      <c r="K30" s="171"/>
    </row>
    <row r="31" spans="2:11" customFormat="1" ht="15" customHeight="1">
      <c r="B31" s="174"/>
      <c r="C31" s="175"/>
      <c r="D31" s="294" t="s">
        <v>746</v>
      </c>
      <c r="E31" s="294"/>
      <c r="F31" s="294"/>
      <c r="G31" s="294"/>
      <c r="H31" s="294"/>
      <c r="I31" s="294"/>
      <c r="J31" s="294"/>
      <c r="K31" s="171"/>
    </row>
    <row r="32" spans="2:11" customFormat="1" ht="12.75" customHeight="1">
      <c r="B32" s="174"/>
      <c r="C32" s="175"/>
      <c r="D32" s="175"/>
      <c r="E32" s="175"/>
      <c r="F32" s="175"/>
      <c r="G32" s="175"/>
      <c r="H32" s="175"/>
      <c r="I32" s="175"/>
      <c r="J32" s="175"/>
      <c r="K32" s="171"/>
    </row>
    <row r="33" spans="2:11" customFormat="1" ht="15" customHeight="1">
      <c r="B33" s="174"/>
      <c r="C33" s="175"/>
      <c r="D33" s="294" t="s">
        <v>747</v>
      </c>
      <c r="E33" s="294"/>
      <c r="F33" s="294"/>
      <c r="G33" s="294"/>
      <c r="H33" s="294"/>
      <c r="I33" s="294"/>
      <c r="J33" s="294"/>
      <c r="K33" s="171"/>
    </row>
    <row r="34" spans="2:11" customFormat="1" ht="15" customHeight="1">
      <c r="B34" s="174"/>
      <c r="C34" s="175"/>
      <c r="D34" s="294" t="s">
        <v>748</v>
      </c>
      <c r="E34" s="294"/>
      <c r="F34" s="294"/>
      <c r="G34" s="294"/>
      <c r="H34" s="294"/>
      <c r="I34" s="294"/>
      <c r="J34" s="294"/>
      <c r="K34" s="171"/>
    </row>
    <row r="35" spans="2:11" customFormat="1" ht="15" customHeight="1">
      <c r="B35" s="174"/>
      <c r="C35" s="175"/>
      <c r="D35" s="294" t="s">
        <v>749</v>
      </c>
      <c r="E35" s="294"/>
      <c r="F35" s="294"/>
      <c r="G35" s="294"/>
      <c r="H35" s="294"/>
      <c r="I35" s="294"/>
      <c r="J35" s="294"/>
      <c r="K35" s="171"/>
    </row>
    <row r="36" spans="2:11" customFormat="1" ht="15" customHeight="1">
      <c r="B36" s="174"/>
      <c r="C36" s="175"/>
      <c r="D36" s="173"/>
      <c r="E36" s="176" t="s">
        <v>115</v>
      </c>
      <c r="F36" s="173"/>
      <c r="G36" s="294" t="s">
        <v>750</v>
      </c>
      <c r="H36" s="294"/>
      <c r="I36" s="294"/>
      <c r="J36" s="294"/>
      <c r="K36" s="171"/>
    </row>
    <row r="37" spans="2:11" customFormat="1" ht="30.75" customHeight="1">
      <c r="B37" s="174"/>
      <c r="C37" s="175"/>
      <c r="D37" s="173"/>
      <c r="E37" s="176" t="s">
        <v>751</v>
      </c>
      <c r="F37" s="173"/>
      <c r="G37" s="294" t="s">
        <v>752</v>
      </c>
      <c r="H37" s="294"/>
      <c r="I37" s="294"/>
      <c r="J37" s="294"/>
      <c r="K37" s="171"/>
    </row>
    <row r="38" spans="2:11" customFormat="1" ht="15" customHeight="1">
      <c r="B38" s="174"/>
      <c r="C38" s="175"/>
      <c r="D38" s="173"/>
      <c r="E38" s="176" t="s">
        <v>52</v>
      </c>
      <c r="F38" s="173"/>
      <c r="G38" s="294" t="s">
        <v>753</v>
      </c>
      <c r="H38" s="294"/>
      <c r="I38" s="294"/>
      <c r="J38" s="294"/>
      <c r="K38" s="171"/>
    </row>
    <row r="39" spans="2:11" customFormat="1" ht="15" customHeight="1">
      <c r="B39" s="174"/>
      <c r="C39" s="175"/>
      <c r="D39" s="173"/>
      <c r="E39" s="176" t="s">
        <v>53</v>
      </c>
      <c r="F39" s="173"/>
      <c r="G39" s="294" t="s">
        <v>754</v>
      </c>
      <c r="H39" s="294"/>
      <c r="I39" s="294"/>
      <c r="J39" s="294"/>
      <c r="K39" s="171"/>
    </row>
    <row r="40" spans="2:11" customFormat="1" ht="15" customHeight="1">
      <c r="B40" s="174"/>
      <c r="C40" s="175"/>
      <c r="D40" s="173"/>
      <c r="E40" s="176" t="s">
        <v>116</v>
      </c>
      <c r="F40" s="173"/>
      <c r="G40" s="294" t="s">
        <v>755</v>
      </c>
      <c r="H40" s="294"/>
      <c r="I40" s="294"/>
      <c r="J40" s="294"/>
      <c r="K40" s="171"/>
    </row>
    <row r="41" spans="2:11" customFormat="1" ht="15" customHeight="1">
      <c r="B41" s="174"/>
      <c r="C41" s="175"/>
      <c r="D41" s="173"/>
      <c r="E41" s="176" t="s">
        <v>117</v>
      </c>
      <c r="F41" s="173"/>
      <c r="G41" s="294" t="s">
        <v>756</v>
      </c>
      <c r="H41" s="294"/>
      <c r="I41" s="294"/>
      <c r="J41" s="294"/>
      <c r="K41" s="171"/>
    </row>
    <row r="42" spans="2:11" customFormat="1" ht="15" customHeight="1">
      <c r="B42" s="174"/>
      <c r="C42" s="175"/>
      <c r="D42" s="173"/>
      <c r="E42" s="176" t="s">
        <v>757</v>
      </c>
      <c r="F42" s="173"/>
      <c r="G42" s="294" t="s">
        <v>758</v>
      </c>
      <c r="H42" s="294"/>
      <c r="I42" s="294"/>
      <c r="J42" s="294"/>
      <c r="K42" s="171"/>
    </row>
    <row r="43" spans="2:11" customFormat="1" ht="15" customHeight="1">
      <c r="B43" s="174"/>
      <c r="C43" s="175"/>
      <c r="D43" s="173"/>
      <c r="E43" s="176"/>
      <c r="F43" s="173"/>
      <c r="G43" s="294" t="s">
        <v>759</v>
      </c>
      <c r="H43" s="294"/>
      <c r="I43" s="294"/>
      <c r="J43" s="294"/>
      <c r="K43" s="171"/>
    </row>
    <row r="44" spans="2:11" customFormat="1" ht="15" customHeight="1">
      <c r="B44" s="174"/>
      <c r="C44" s="175"/>
      <c r="D44" s="173"/>
      <c r="E44" s="176" t="s">
        <v>760</v>
      </c>
      <c r="F44" s="173"/>
      <c r="G44" s="294" t="s">
        <v>761</v>
      </c>
      <c r="H44" s="294"/>
      <c r="I44" s="294"/>
      <c r="J44" s="294"/>
      <c r="K44" s="171"/>
    </row>
    <row r="45" spans="2:11" customFormat="1" ht="15" customHeight="1">
      <c r="B45" s="174"/>
      <c r="C45" s="175"/>
      <c r="D45" s="173"/>
      <c r="E45" s="176" t="s">
        <v>119</v>
      </c>
      <c r="F45" s="173"/>
      <c r="G45" s="294" t="s">
        <v>762</v>
      </c>
      <c r="H45" s="294"/>
      <c r="I45" s="294"/>
      <c r="J45" s="294"/>
      <c r="K45" s="171"/>
    </row>
    <row r="46" spans="2:11" customFormat="1" ht="12.75" customHeight="1">
      <c r="B46" s="174"/>
      <c r="C46" s="175"/>
      <c r="D46" s="173"/>
      <c r="E46" s="173"/>
      <c r="F46" s="173"/>
      <c r="G46" s="173"/>
      <c r="H46" s="173"/>
      <c r="I46" s="173"/>
      <c r="J46" s="173"/>
      <c r="K46" s="171"/>
    </row>
    <row r="47" spans="2:11" customFormat="1" ht="15" customHeight="1">
      <c r="B47" s="174"/>
      <c r="C47" s="175"/>
      <c r="D47" s="294" t="s">
        <v>763</v>
      </c>
      <c r="E47" s="294"/>
      <c r="F47" s="294"/>
      <c r="G47" s="294"/>
      <c r="H47" s="294"/>
      <c r="I47" s="294"/>
      <c r="J47" s="294"/>
      <c r="K47" s="171"/>
    </row>
    <row r="48" spans="2:11" customFormat="1" ht="15" customHeight="1">
      <c r="B48" s="174"/>
      <c r="C48" s="175"/>
      <c r="D48" s="175"/>
      <c r="E48" s="294" t="s">
        <v>764</v>
      </c>
      <c r="F48" s="294"/>
      <c r="G48" s="294"/>
      <c r="H48" s="294"/>
      <c r="I48" s="294"/>
      <c r="J48" s="294"/>
      <c r="K48" s="171"/>
    </row>
    <row r="49" spans="2:11" customFormat="1" ht="15" customHeight="1">
      <c r="B49" s="174"/>
      <c r="C49" s="175"/>
      <c r="D49" s="175"/>
      <c r="E49" s="294" t="s">
        <v>765</v>
      </c>
      <c r="F49" s="294"/>
      <c r="G49" s="294"/>
      <c r="H49" s="294"/>
      <c r="I49" s="294"/>
      <c r="J49" s="294"/>
      <c r="K49" s="171"/>
    </row>
    <row r="50" spans="2:11" customFormat="1" ht="15" customHeight="1">
      <c r="B50" s="174"/>
      <c r="C50" s="175"/>
      <c r="D50" s="175"/>
      <c r="E50" s="294" t="s">
        <v>766</v>
      </c>
      <c r="F50" s="294"/>
      <c r="G50" s="294"/>
      <c r="H50" s="294"/>
      <c r="I50" s="294"/>
      <c r="J50" s="294"/>
      <c r="K50" s="171"/>
    </row>
    <row r="51" spans="2:11" customFormat="1" ht="15" customHeight="1">
      <c r="B51" s="174"/>
      <c r="C51" s="175"/>
      <c r="D51" s="294" t="s">
        <v>767</v>
      </c>
      <c r="E51" s="294"/>
      <c r="F51" s="294"/>
      <c r="G51" s="294"/>
      <c r="H51" s="294"/>
      <c r="I51" s="294"/>
      <c r="J51" s="294"/>
      <c r="K51" s="171"/>
    </row>
    <row r="52" spans="2:11" customFormat="1" ht="25.5" customHeight="1">
      <c r="B52" s="170"/>
      <c r="C52" s="295" t="s">
        <v>768</v>
      </c>
      <c r="D52" s="295"/>
      <c r="E52" s="295"/>
      <c r="F52" s="295"/>
      <c r="G52" s="295"/>
      <c r="H52" s="295"/>
      <c r="I52" s="295"/>
      <c r="J52" s="295"/>
      <c r="K52" s="171"/>
    </row>
    <row r="53" spans="2:11" customFormat="1" ht="5.25" customHeight="1">
      <c r="B53" s="170"/>
      <c r="C53" s="172"/>
      <c r="D53" s="172"/>
      <c r="E53" s="172"/>
      <c r="F53" s="172"/>
      <c r="G53" s="172"/>
      <c r="H53" s="172"/>
      <c r="I53" s="172"/>
      <c r="J53" s="172"/>
      <c r="K53" s="171"/>
    </row>
    <row r="54" spans="2:11" customFormat="1" ht="15" customHeight="1">
      <c r="B54" s="170"/>
      <c r="C54" s="294" t="s">
        <v>769</v>
      </c>
      <c r="D54" s="294"/>
      <c r="E54" s="294"/>
      <c r="F54" s="294"/>
      <c r="G54" s="294"/>
      <c r="H54" s="294"/>
      <c r="I54" s="294"/>
      <c r="J54" s="294"/>
      <c r="K54" s="171"/>
    </row>
    <row r="55" spans="2:11" customFormat="1" ht="15" customHeight="1">
      <c r="B55" s="170"/>
      <c r="C55" s="294" t="s">
        <v>770</v>
      </c>
      <c r="D55" s="294"/>
      <c r="E55" s="294"/>
      <c r="F55" s="294"/>
      <c r="G55" s="294"/>
      <c r="H55" s="294"/>
      <c r="I55" s="294"/>
      <c r="J55" s="294"/>
      <c r="K55" s="171"/>
    </row>
    <row r="56" spans="2:11" customFormat="1" ht="12.75" customHeight="1">
      <c r="B56" s="170"/>
      <c r="C56" s="173"/>
      <c r="D56" s="173"/>
      <c r="E56" s="173"/>
      <c r="F56" s="173"/>
      <c r="G56" s="173"/>
      <c r="H56" s="173"/>
      <c r="I56" s="173"/>
      <c r="J56" s="173"/>
      <c r="K56" s="171"/>
    </row>
    <row r="57" spans="2:11" customFormat="1" ht="15" customHeight="1">
      <c r="B57" s="170"/>
      <c r="C57" s="294" t="s">
        <v>771</v>
      </c>
      <c r="D57" s="294"/>
      <c r="E57" s="294"/>
      <c r="F57" s="294"/>
      <c r="G57" s="294"/>
      <c r="H57" s="294"/>
      <c r="I57" s="294"/>
      <c r="J57" s="294"/>
      <c r="K57" s="171"/>
    </row>
    <row r="58" spans="2:11" customFormat="1" ht="15" customHeight="1">
      <c r="B58" s="170"/>
      <c r="C58" s="175"/>
      <c r="D58" s="294" t="s">
        <v>772</v>
      </c>
      <c r="E58" s="294"/>
      <c r="F58" s="294"/>
      <c r="G58" s="294"/>
      <c r="H58" s="294"/>
      <c r="I58" s="294"/>
      <c r="J58" s="294"/>
      <c r="K58" s="171"/>
    </row>
    <row r="59" spans="2:11" customFormat="1" ht="15" customHeight="1">
      <c r="B59" s="170"/>
      <c r="C59" s="175"/>
      <c r="D59" s="294" t="s">
        <v>773</v>
      </c>
      <c r="E59" s="294"/>
      <c r="F59" s="294"/>
      <c r="G59" s="294"/>
      <c r="H59" s="294"/>
      <c r="I59" s="294"/>
      <c r="J59" s="294"/>
      <c r="K59" s="171"/>
    </row>
    <row r="60" spans="2:11" customFormat="1" ht="15" customHeight="1">
      <c r="B60" s="170"/>
      <c r="C60" s="175"/>
      <c r="D60" s="294" t="s">
        <v>774</v>
      </c>
      <c r="E60" s="294"/>
      <c r="F60" s="294"/>
      <c r="G60" s="294"/>
      <c r="H60" s="294"/>
      <c r="I60" s="294"/>
      <c r="J60" s="294"/>
      <c r="K60" s="171"/>
    </row>
    <row r="61" spans="2:11" customFormat="1" ht="15" customHeight="1">
      <c r="B61" s="170"/>
      <c r="C61" s="175"/>
      <c r="D61" s="294" t="s">
        <v>775</v>
      </c>
      <c r="E61" s="294"/>
      <c r="F61" s="294"/>
      <c r="G61" s="294"/>
      <c r="H61" s="294"/>
      <c r="I61" s="294"/>
      <c r="J61" s="294"/>
      <c r="K61" s="171"/>
    </row>
    <row r="62" spans="2:11" customFormat="1" ht="15" customHeight="1">
      <c r="B62" s="170"/>
      <c r="C62" s="175"/>
      <c r="D62" s="297" t="s">
        <v>776</v>
      </c>
      <c r="E62" s="297"/>
      <c r="F62" s="297"/>
      <c r="G62" s="297"/>
      <c r="H62" s="297"/>
      <c r="I62" s="297"/>
      <c r="J62" s="297"/>
      <c r="K62" s="171"/>
    </row>
    <row r="63" spans="2:11" customFormat="1" ht="15" customHeight="1">
      <c r="B63" s="170"/>
      <c r="C63" s="175"/>
      <c r="D63" s="294" t="s">
        <v>777</v>
      </c>
      <c r="E63" s="294"/>
      <c r="F63" s="294"/>
      <c r="G63" s="294"/>
      <c r="H63" s="294"/>
      <c r="I63" s="294"/>
      <c r="J63" s="294"/>
      <c r="K63" s="171"/>
    </row>
    <row r="64" spans="2:11" customFormat="1" ht="12.75" customHeight="1">
      <c r="B64" s="170"/>
      <c r="C64" s="175"/>
      <c r="D64" s="175"/>
      <c r="E64" s="178"/>
      <c r="F64" s="175"/>
      <c r="G64" s="175"/>
      <c r="H64" s="175"/>
      <c r="I64" s="175"/>
      <c r="J64" s="175"/>
      <c r="K64" s="171"/>
    </row>
    <row r="65" spans="2:11" customFormat="1" ht="15" customHeight="1">
      <c r="B65" s="170"/>
      <c r="C65" s="175"/>
      <c r="D65" s="294" t="s">
        <v>778</v>
      </c>
      <c r="E65" s="294"/>
      <c r="F65" s="294"/>
      <c r="G65" s="294"/>
      <c r="H65" s="294"/>
      <c r="I65" s="294"/>
      <c r="J65" s="294"/>
      <c r="K65" s="171"/>
    </row>
    <row r="66" spans="2:11" customFormat="1" ht="15" customHeight="1">
      <c r="B66" s="170"/>
      <c r="C66" s="175"/>
      <c r="D66" s="297" t="s">
        <v>779</v>
      </c>
      <c r="E66" s="297"/>
      <c r="F66" s="297"/>
      <c r="G66" s="297"/>
      <c r="H66" s="297"/>
      <c r="I66" s="297"/>
      <c r="J66" s="297"/>
      <c r="K66" s="171"/>
    </row>
    <row r="67" spans="2:11" customFormat="1" ht="15" customHeight="1">
      <c r="B67" s="170"/>
      <c r="C67" s="175"/>
      <c r="D67" s="294" t="s">
        <v>780</v>
      </c>
      <c r="E67" s="294"/>
      <c r="F67" s="294"/>
      <c r="G67" s="294"/>
      <c r="H67" s="294"/>
      <c r="I67" s="294"/>
      <c r="J67" s="294"/>
      <c r="K67" s="171"/>
    </row>
    <row r="68" spans="2:11" customFormat="1" ht="15" customHeight="1">
      <c r="B68" s="170"/>
      <c r="C68" s="175"/>
      <c r="D68" s="294" t="s">
        <v>781</v>
      </c>
      <c r="E68" s="294"/>
      <c r="F68" s="294"/>
      <c r="G68" s="294"/>
      <c r="H68" s="294"/>
      <c r="I68" s="294"/>
      <c r="J68" s="294"/>
      <c r="K68" s="171"/>
    </row>
    <row r="69" spans="2:11" customFormat="1" ht="15" customHeight="1">
      <c r="B69" s="170"/>
      <c r="C69" s="175"/>
      <c r="D69" s="294" t="s">
        <v>782</v>
      </c>
      <c r="E69" s="294"/>
      <c r="F69" s="294"/>
      <c r="G69" s="294"/>
      <c r="H69" s="294"/>
      <c r="I69" s="294"/>
      <c r="J69" s="294"/>
      <c r="K69" s="171"/>
    </row>
    <row r="70" spans="2:11" customFormat="1" ht="15" customHeight="1">
      <c r="B70" s="170"/>
      <c r="C70" s="175"/>
      <c r="D70" s="294" t="s">
        <v>783</v>
      </c>
      <c r="E70" s="294"/>
      <c r="F70" s="294"/>
      <c r="G70" s="294"/>
      <c r="H70" s="294"/>
      <c r="I70" s="294"/>
      <c r="J70" s="294"/>
      <c r="K70" s="171"/>
    </row>
    <row r="71" spans="2:11" customFormat="1" ht="12.75" customHeight="1">
      <c r="B71" s="179"/>
      <c r="C71" s="180"/>
      <c r="D71" s="180"/>
      <c r="E71" s="180"/>
      <c r="F71" s="180"/>
      <c r="G71" s="180"/>
      <c r="H71" s="180"/>
      <c r="I71" s="180"/>
      <c r="J71" s="180"/>
      <c r="K71" s="181"/>
    </row>
    <row r="72" spans="2:11" customFormat="1" ht="18.75" customHeight="1">
      <c r="B72" s="182"/>
      <c r="C72" s="182"/>
      <c r="D72" s="182"/>
      <c r="E72" s="182"/>
      <c r="F72" s="182"/>
      <c r="G72" s="182"/>
      <c r="H72" s="182"/>
      <c r="I72" s="182"/>
      <c r="J72" s="182"/>
      <c r="K72" s="183"/>
    </row>
    <row r="73" spans="2:11" customFormat="1" ht="18.75" customHeight="1">
      <c r="B73" s="183"/>
      <c r="C73" s="183"/>
      <c r="D73" s="183"/>
      <c r="E73" s="183"/>
      <c r="F73" s="183"/>
      <c r="G73" s="183"/>
      <c r="H73" s="183"/>
      <c r="I73" s="183"/>
      <c r="J73" s="183"/>
      <c r="K73" s="183"/>
    </row>
    <row r="74" spans="2:11" customFormat="1" ht="7.5" customHeight="1">
      <c r="B74" s="184"/>
      <c r="C74" s="185"/>
      <c r="D74" s="185"/>
      <c r="E74" s="185"/>
      <c r="F74" s="185"/>
      <c r="G74" s="185"/>
      <c r="H74" s="185"/>
      <c r="I74" s="185"/>
      <c r="J74" s="185"/>
      <c r="K74" s="186"/>
    </row>
    <row r="75" spans="2:11" customFormat="1" ht="45" customHeight="1">
      <c r="B75" s="187"/>
      <c r="C75" s="298" t="s">
        <v>784</v>
      </c>
      <c r="D75" s="298"/>
      <c r="E75" s="298"/>
      <c r="F75" s="298"/>
      <c r="G75" s="298"/>
      <c r="H75" s="298"/>
      <c r="I75" s="298"/>
      <c r="J75" s="298"/>
      <c r="K75" s="188"/>
    </row>
    <row r="76" spans="2:11" customFormat="1" ht="17.25" customHeight="1">
      <c r="B76" s="187"/>
      <c r="C76" s="189" t="s">
        <v>785</v>
      </c>
      <c r="D76" s="189"/>
      <c r="E76" s="189"/>
      <c r="F76" s="189" t="s">
        <v>786</v>
      </c>
      <c r="G76" s="190"/>
      <c r="H76" s="189" t="s">
        <v>53</v>
      </c>
      <c r="I76" s="189" t="s">
        <v>56</v>
      </c>
      <c r="J76" s="189" t="s">
        <v>787</v>
      </c>
      <c r="K76" s="188"/>
    </row>
    <row r="77" spans="2:11" customFormat="1" ht="17.25" customHeight="1">
      <c r="B77" s="187"/>
      <c r="C77" s="191" t="s">
        <v>788</v>
      </c>
      <c r="D77" s="191"/>
      <c r="E77" s="191"/>
      <c r="F77" s="192" t="s">
        <v>789</v>
      </c>
      <c r="G77" s="193"/>
      <c r="H77" s="191"/>
      <c r="I77" s="191"/>
      <c r="J77" s="191" t="s">
        <v>790</v>
      </c>
      <c r="K77" s="188"/>
    </row>
    <row r="78" spans="2:11" customFormat="1" ht="5.25" customHeight="1">
      <c r="B78" s="187"/>
      <c r="C78" s="194"/>
      <c r="D78" s="194"/>
      <c r="E78" s="194"/>
      <c r="F78" s="194"/>
      <c r="G78" s="195"/>
      <c r="H78" s="194"/>
      <c r="I78" s="194"/>
      <c r="J78" s="194"/>
      <c r="K78" s="188"/>
    </row>
    <row r="79" spans="2:11" customFormat="1" ht="15" customHeight="1">
      <c r="B79" s="187"/>
      <c r="C79" s="176" t="s">
        <v>52</v>
      </c>
      <c r="D79" s="196"/>
      <c r="E79" s="196"/>
      <c r="F79" s="197" t="s">
        <v>791</v>
      </c>
      <c r="G79" s="198"/>
      <c r="H79" s="176" t="s">
        <v>792</v>
      </c>
      <c r="I79" s="176" t="s">
        <v>793</v>
      </c>
      <c r="J79" s="176">
        <v>20</v>
      </c>
      <c r="K79" s="188"/>
    </row>
    <row r="80" spans="2:11" customFormat="1" ht="15" customHeight="1">
      <c r="B80" s="187"/>
      <c r="C80" s="176" t="s">
        <v>794</v>
      </c>
      <c r="D80" s="176"/>
      <c r="E80" s="176"/>
      <c r="F80" s="197" t="s">
        <v>791</v>
      </c>
      <c r="G80" s="198"/>
      <c r="H80" s="176" t="s">
        <v>795</v>
      </c>
      <c r="I80" s="176" t="s">
        <v>793</v>
      </c>
      <c r="J80" s="176">
        <v>120</v>
      </c>
      <c r="K80" s="188"/>
    </row>
    <row r="81" spans="2:11" customFormat="1" ht="15" customHeight="1">
      <c r="B81" s="199"/>
      <c r="C81" s="176" t="s">
        <v>796</v>
      </c>
      <c r="D81" s="176"/>
      <c r="E81" s="176"/>
      <c r="F81" s="197" t="s">
        <v>797</v>
      </c>
      <c r="G81" s="198"/>
      <c r="H81" s="176" t="s">
        <v>798</v>
      </c>
      <c r="I81" s="176" t="s">
        <v>793</v>
      </c>
      <c r="J81" s="176">
        <v>50</v>
      </c>
      <c r="K81" s="188"/>
    </row>
    <row r="82" spans="2:11" customFormat="1" ht="15" customHeight="1">
      <c r="B82" s="199"/>
      <c r="C82" s="176" t="s">
        <v>799</v>
      </c>
      <c r="D82" s="176"/>
      <c r="E82" s="176"/>
      <c r="F82" s="197" t="s">
        <v>791</v>
      </c>
      <c r="G82" s="198"/>
      <c r="H82" s="176" t="s">
        <v>800</v>
      </c>
      <c r="I82" s="176" t="s">
        <v>801</v>
      </c>
      <c r="J82" s="176"/>
      <c r="K82" s="188"/>
    </row>
    <row r="83" spans="2:11" customFormat="1" ht="15" customHeight="1">
      <c r="B83" s="199"/>
      <c r="C83" s="176" t="s">
        <v>802</v>
      </c>
      <c r="D83" s="176"/>
      <c r="E83" s="176"/>
      <c r="F83" s="197" t="s">
        <v>797</v>
      </c>
      <c r="G83" s="176"/>
      <c r="H83" s="176" t="s">
        <v>803</v>
      </c>
      <c r="I83" s="176" t="s">
        <v>793</v>
      </c>
      <c r="J83" s="176">
        <v>15</v>
      </c>
      <c r="K83" s="188"/>
    </row>
    <row r="84" spans="2:11" customFormat="1" ht="15" customHeight="1">
      <c r="B84" s="199"/>
      <c r="C84" s="176" t="s">
        <v>804</v>
      </c>
      <c r="D84" s="176"/>
      <c r="E84" s="176"/>
      <c r="F84" s="197" t="s">
        <v>797</v>
      </c>
      <c r="G84" s="176"/>
      <c r="H84" s="176" t="s">
        <v>805</v>
      </c>
      <c r="I84" s="176" t="s">
        <v>793</v>
      </c>
      <c r="J84" s="176">
        <v>15</v>
      </c>
      <c r="K84" s="188"/>
    </row>
    <row r="85" spans="2:11" customFormat="1" ht="15" customHeight="1">
      <c r="B85" s="199"/>
      <c r="C85" s="176" t="s">
        <v>806</v>
      </c>
      <c r="D85" s="176"/>
      <c r="E85" s="176"/>
      <c r="F85" s="197" t="s">
        <v>797</v>
      </c>
      <c r="G85" s="176"/>
      <c r="H85" s="176" t="s">
        <v>807</v>
      </c>
      <c r="I85" s="176" t="s">
        <v>793</v>
      </c>
      <c r="J85" s="176">
        <v>20</v>
      </c>
      <c r="K85" s="188"/>
    </row>
    <row r="86" spans="2:11" customFormat="1" ht="15" customHeight="1">
      <c r="B86" s="199"/>
      <c r="C86" s="176" t="s">
        <v>808</v>
      </c>
      <c r="D86" s="176"/>
      <c r="E86" s="176"/>
      <c r="F86" s="197" t="s">
        <v>797</v>
      </c>
      <c r="G86" s="176"/>
      <c r="H86" s="176" t="s">
        <v>809</v>
      </c>
      <c r="I86" s="176" t="s">
        <v>793</v>
      </c>
      <c r="J86" s="176">
        <v>20</v>
      </c>
      <c r="K86" s="188"/>
    </row>
    <row r="87" spans="2:11" customFormat="1" ht="15" customHeight="1">
      <c r="B87" s="199"/>
      <c r="C87" s="176" t="s">
        <v>810</v>
      </c>
      <c r="D87" s="176"/>
      <c r="E87" s="176"/>
      <c r="F87" s="197" t="s">
        <v>797</v>
      </c>
      <c r="G87" s="198"/>
      <c r="H87" s="176" t="s">
        <v>811</v>
      </c>
      <c r="I87" s="176" t="s">
        <v>793</v>
      </c>
      <c r="J87" s="176">
        <v>50</v>
      </c>
      <c r="K87" s="188"/>
    </row>
    <row r="88" spans="2:11" customFormat="1" ht="15" customHeight="1">
      <c r="B88" s="199"/>
      <c r="C88" s="176" t="s">
        <v>812</v>
      </c>
      <c r="D88" s="176"/>
      <c r="E88" s="176"/>
      <c r="F88" s="197" t="s">
        <v>797</v>
      </c>
      <c r="G88" s="198"/>
      <c r="H88" s="176" t="s">
        <v>813</v>
      </c>
      <c r="I88" s="176" t="s">
        <v>793</v>
      </c>
      <c r="J88" s="176">
        <v>20</v>
      </c>
      <c r="K88" s="188"/>
    </row>
    <row r="89" spans="2:11" customFormat="1" ht="15" customHeight="1">
      <c r="B89" s="199"/>
      <c r="C89" s="176" t="s">
        <v>814</v>
      </c>
      <c r="D89" s="176"/>
      <c r="E89" s="176"/>
      <c r="F89" s="197" t="s">
        <v>797</v>
      </c>
      <c r="G89" s="198"/>
      <c r="H89" s="176" t="s">
        <v>815</v>
      </c>
      <c r="I89" s="176" t="s">
        <v>793</v>
      </c>
      <c r="J89" s="176">
        <v>20</v>
      </c>
      <c r="K89" s="188"/>
    </row>
    <row r="90" spans="2:11" customFormat="1" ht="15" customHeight="1">
      <c r="B90" s="199"/>
      <c r="C90" s="176" t="s">
        <v>816</v>
      </c>
      <c r="D90" s="176"/>
      <c r="E90" s="176"/>
      <c r="F90" s="197" t="s">
        <v>797</v>
      </c>
      <c r="G90" s="198"/>
      <c r="H90" s="176" t="s">
        <v>817</v>
      </c>
      <c r="I90" s="176" t="s">
        <v>793</v>
      </c>
      <c r="J90" s="176">
        <v>50</v>
      </c>
      <c r="K90" s="188"/>
    </row>
    <row r="91" spans="2:11" customFormat="1" ht="15" customHeight="1">
      <c r="B91" s="199"/>
      <c r="C91" s="176" t="s">
        <v>818</v>
      </c>
      <c r="D91" s="176"/>
      <c r="E91" s="176"/>
      <c r="F91" s="197" t="s">
        <v>797</v>
      </c>
      <c r="G91" s="198"/>
      <c r="H91" s="176" t="s">
        <v>818</v>
      </c>
      <c r="I91" s="176" t="s">
        <v>793</v>
      </c>
      <c r="J91" s="176">
        <v>50</v>
      </c>
      <c r="K91" s="188"/>
    </row>
    <row r="92" spans="2:11" customFormat="1" ht="15" customHeight="1">
      <c r="B92" s="199"/>
      <c r="C92" s="176" t="s">
        <v>819</v>
      </c>
      <c r="D92" s="176"/>
      <c r="E92" s="176"/>
      <c r="F92" s="197" t="s">
        <v>797</v>
      </c>
      <c r="G92" s="198"/>
      <c r="H92" s="176" t="s">
        <v>820</v>
      </c>
      <c r="I92" s="176" t="s">
        <v>793</v>
      </c>
      <c r="J92" s="176">
        <v>255</v>
      </c>
      <c r="K92" s="188"/>
    </row>
    <row r="93" spans="2:11" customFormat="1" ht="15" customHeight="1">
      <c r="B93" s="199"/>
      <c r="C93" s="176" t="s">
        <v>821</v>
      </c>
      <c r="D93" s="176"/>
      <c r="E93" s="176"/>
      <c r="F93" s="197" t="s">
        <v>791</v>
      </c>
      <c r="G93" s="198"/>
      <c r="H93" s="176" t="s">
        <v>822</v>
      </c>
      <c r="I93" s="176" t="s">
        <v>823</v>
      </c>
      <c r="J93" s="176"/>
      <c r="K93" s="188"/>
    </row>
    <row r="94" spans="2:11" customFormat="1" ht="15" customHeight="1">
      <c r="B94" s="199"/>
      <c r="C94" s="176" t="s">
        <v>824</v>
      </c>
      <c r="D94" s="176"/>
      <c r="E94" s="176"/>
      <c r="F94" s="197" t="s">
        <v>791</v>
      </c>
      <c r="G94" s="198"/>
      <c r="H94" s="176" t="s">
        <v>825</v>
      </c>
      <c r="I94" s="176" t="s">
        <v>826</v>
      </c>
      <c r="J94" s="176"/>
      <c r="K94" s="188"/>
    </row>
    <row r="95" spans="2:11" customFormat="1" ht="15" customHeight="1">
      <c r="B95" s="199"/>
      <c r="C95" s="176" t="s">
        <v>827</v>
      </c>
      <c r="D95" s="176"/>
      <c r="E95" s="176"/>
      <c r="F95" s="197" t="s">
        <v>791</v>
      </c>
      <c r="G95" s="198"/>
      <c r="H95" s="176" t="s">
        <v>827</v>
      </c>
      <c r="I95" s="176" t="s">
        <v>826</v>
      </c>
      <c r="J95" s="176"/>
      <c r="K95" s="188"/>
    </row>
    <row r="96" spans="2:11" customFormat="1" ht="15" customHeight="1">
      <c r="B96" s="199"/>
      <c r="C96" s="176" t="s">
        <v>37</v>
      </c>
      <c r="D96" s="176"/>
      <c r="E96" s="176"/>
      <c r="F96" s="197" t="s">
        <v>791</v>
      </c>
      <c r="G96" s="198"/>
      <c r="H96" s="176" t="s">
        <v>828</v>
      </c>
      <c r="I96" s="176" t="s">
        <v>826</v>
      </c>
      <c r="J96" s="176"/>
      <c r="K96" s="188"/>
    </row>
    <row r="97" spans="2:11" customFormat="1" ht="15" customHeight="1">
      <c r="B97" s="199"/>
      <c r="C97" s="176" t="s">
        <v>47</v>
      </c>
      <c r="D97" s="176"/>
      <c r="E97" s="176"/>
      <c r="F97" s="197" t="s">
        <v>791</v>
      </c>
      <c r="G97" s="198"/>
      <c r="H97" s="176" t="s">
        <v>829</v>
      </c>
      <c r="I97" s="176" t="s">
        <v>826</v>
      </c>
      <c r="J97" s="176"/>
      <c r="K97" s="188"/>
    </row>
    <row r="98" spans="2:11" customFormat="1" ht="15" customHeight="1">
      <c r="B98" s="200"/>
      <c r="C98" s="201"/>
      <c r="D98" s="201"/>
      <c r="E98" s="201"/>
      <c r="F98" s="201"/>
      <c r="G98" s="201"/>
      <c r="H98" s="201"/>
      <c r="I98" s="201"/>
      <c r="J98" s="201"/>
      <c r="K98" s="202"/>
    </row>
    <row r="99" spans="2:11" customFormat="1" ht="18.75" customHeight="1">
      <c r="B99" s="203"/>
      <c r="C99" s="204"/>
      <c r="D99" s="204"/>
      <c r="E99" s="204"/>
      <c r="F99" s="204"/>
      <c r="G99" s="204"/>
      <c r="H99" s="204"/>
      <c r="I99" s="204"/>
      <c r="J99" s="204"/>
      <c r="K99" s="203"/>
    </row>
    <row r="100" spans="2:11" customFormat="1" ht="18.75" customHeight="1">
      <c r="B100" s="183"/>
      <c r="C100" s="183"/>
      <c r="D100" s="183"/>
      <c r="E100" s="183"/>
      <c r="F100" s="183"/>
      <c r="G100" s="183"/>
      <c r="H100" s="183"/>
      <c r="I100" s="183"/>
      <c r="J100" s="183"/>
      <c r="K100" s="183"/>
    </row>
    <row r="101" spans="2:11" customFormat="1" ht="7.5" customHeight="1">
      <c r="B101" s="184"/>
      <c r="C101" s="185"/>
      <c r="D101" s="185"/>
      <c r="E101" s="185"/>
      <c r="F101" s="185"/>
      <c r="G101" s="185"/>
      <c r="H101" s="185"/>
      <c r="I101" s="185"/>
      <c r="J101" s="185"/>
      <c r="K101" s="186"/>
    </row>
    <row r="102" spans="2:11" customFormat="1" ht="45" customHeight="1">
      <c r="B102" s="187"/>
      <c r="C102" s="298" t="s">
        <v>830</v>
      </c>
      <c r="D102" s="298"/>
      <c r="E102" s="298"/>
      <c r="F102" s="298"/>
      <c r="G102" s="298"/>
      <c r="H102" s="298"/>
      <c r="I102" s="298"/>
      <c r="J102" s="298"/>
      <c r="K102" s="188"/>
    </row>
    <row r="103" spans="2:11" customFormat="1" ht="17.25" customHeight="1">
      <c r="B103" s="187"/>
      <c r="C103" s="189" t="s">
        <v>785</v>
      </c>
      <c r="D103" s="189"/>
      <c r="E103" s="189"/>
      <c r="F103" s="189" t="s">
        <v>786</v>
      </c>
      <c r="G103" s="190"/>
      <c r="H103" s="189" t="s">
        <v>53</v>
      </c>
      <c r="I103" s="189" t="s">
        <v>56</v>
      </c>
      <c r="J103" s="189" t="s">
        <v>787</v>
      </c>
      <c r="K103" s="188"/>
    </row>
    <row r="104" spans="2:11" customFormat="1" ht="17.25" customHeight="1">
      <c r="B104" s="187"/>
      <c r="C104" s="191" t="s">
        <v>788</v>
      </c>
      <c r="D104" s="191"/>
      <c r="E104" s="191"/>
      <c r="F104" s="192" t="s">
        <v>789</v>
      </c>
      <c r="G104" s="193"/>
      <c r="H104" s="191"/>
      <c r="I104" s="191"/>
      <c r="J104" s="191" t="s">
        <v>790</v>
      </c>
      <c r="K104" s="188"/>
    </row>
    <row r="105" spans="2:11" customFormat="1" ht="5.25" customHeight="1">
      <c r="B105" s="187"/>
      <c r="C105" s="189"/>
      <c r="D105" s="189"/>
      <c r="E105" s="189"/>
      <c r="F105" s="189"/>
      <c r="G105" s="205"/>
      <c r="H105" s="189"/>
      <c r="I105" s="189"/>
      <c r="J105" s="189"/>
      <c r="K105" s="188"/>
    </row>
    <row r="106" spans="2:11" customFormat="1" ht="15" customHeight="1">
      <c r="B106" s="187"/>
      <c r="C106" s="176" t="s">
        <v>52</v>
      </c>
      <c r="D106" s="196"/>
      <c r="E106" s="196"/>
      <c r="F106" s="197" t="s">
        <v>791</v>
      </c>
      <c r="G106" s="176"/>
      <c r="H106" s="176" t="s">
        <v>831</v>
      </c>
      <c r="I106" s="176" t="s">
        <v>793</v>
      </c>
      <c r="J106" s="176">
        <v>20</v>
      </c>
      <c r="K106" s="188"/>
    </row>
    <row r="107" spans="2:11" customFormat="1" ht="15" customHeight="1">
      <c r="B107" s="187"/>
      <c r="C107" s="176" t="s">
        <v>794</v>
      </c>
      <c r="D107" s="176"/>
      <c r="E107" s="176"/>
      <c r="F107" s="197" t="s">
        <v>791</v>
      </c>
      <c r="G107" s="176"/>
      <c r="H107" s="176" t="s">
        <v>831</v>
      </c>
      <c r="I107" s="176" t="s">
        <v>793</v>
      </c>
      <c r="J107" s="176">
        <v>120</v>
      </c>
      <c r="K107" s="188"/>
    </row>
    <row r="108" spans="2:11" customFormat="1" ht="15" customHeight="1">
      <c r="B108" s="199"/>
      <c r="C108" s="176" t="s">
        <v>796</v>
      </c>
      <c r="D108" s="176"/>
      <c r="E108" s="176"/>
      <c r="F108" s="197" t="s">
        <v>797</v>
      </c>
      <c r="G108" s="176"/>
      <c r="H108" s="176" t="s">
        <v>831</v>
      </c>
      <c r="I108" s="176" t="s">
        <v>793</v>
      </c>
      <c r="J108" s="176">
        <v>50</v>
      </c>
      <c r="K108" s="188"/>
    </row>
    <row r="109" spans="2:11" customFormat="1" ht="15" customHeight="1">
      <c r="B109" s="199"/>
      <c r="C109" s="176" t="s">
        <v>799</v>
      </c>
      <c r="D109" s="176"/>
      <c r="E109" s="176"/>
      <c r="F109" s="197" t="s">
        <v>791</v>
      </c>
      <c r="G109" s="176"/>
      <c r="H109" s="176" t="s">
        <v>831</v>
      </c>
      <c r="I109" s="176" t="s">
        <v>801</v>
      </c>
      <c r="J109" s="176"/>
      <c r="K109" s="188"/>
    </row>
    <row r="110" spans="2:11" customFormat="1" ht="15" customHeight="1">
      <c r="B110" s="199"/>
      <c r="C110" s="176" t="s">
        <v>810</v>
      </c>
      <c r="D110" s="176"/>
      <c r="E110" s="176"/>
      <c r="F110" s="197" t="s">
        <v>797</v>
      </c>
      <c r="G110" s="176"/>
      <c r="H110" s="176" t="s">
        <v>831</v>
      </c>
      <c r="I110" s="176" t="s">
        <v>793</v>
      </c>
      <c r="J110" s="176">
        <v>50</v>
      </c>
      <c r="K110" s="188"/>
    </row>
    <row r="111" spans="2:11" customFormat="1" ht="15" customHeight="1">
      <c r="B111" s="199"/>
      <c r="C111" s="176" t="s">
        <v>818</v>
      </c>
      <c r="D111" s="176"/>
      <c r="E111" s="176"/>
      <c r="F111" s="197" t="s">
        <v>797</v>
      </c>
      <c r="G111" s="176"/>
      <c r="H111" s="176" t="s">
        <v>831</v>
      </c>
      <c r="I111" s="176" t="s">
        <v>793</v>
      </c>
      <c r="J111" s="176">
        <v>50</v>
      </c>
      <c r="K111" s="188"/>
    </row>
    <row r="112" spans="2:11" customFormat="1" ht="15" customHeight="1">
      <c r="B112" s="199"/>
      <c r="C112" s="176" t="s">
        <v>816</v>
      </c>
      <c r="D112" s="176"/>
      <c r="E112" s="176"/>
      <c r="F112" s="197" t="s">
        <v>797</v>
      </c>
      <c r="G112" s="176"/>
      <c r="H112" s="176" t="s">
        <v>831</v>
      </c>
      <c r="I112" s="176" t="s">
        <v>793</v>
      </c>
      <c r="J112" s="176">
        <v>50</v>
      </c>
      <c r="K112" s="188"/>
    </row>
    <row r="113" spans="2:11" customFormat="1" ht="15" customHeight="1">
      <c r="B113" s="199"/>
      <c r="C113" s="176" t="s">
        <v>52</v>
      </c>
      <c r="D113" s="176"/>
      <c r="E113" s="176"/>
      <c r="F113" s="197" t="s">
        <v>791</v>
      </c>
      <c r="G113" s="176"/>
      <c r="H113" s="176" t="s">
        <v>832</v>
      </c>
      <c r="I113" s="176" t="s">
        <v>793</v>
      </c>
      <c r="J113" s="176">
        <v>20</v>
      </c>
      <c r="K113" s="188"/>
    </row>
    <row r="114" spans="2:11" customFormat="1" ht="15" customHeight="1">
      <c r="B114" s="199"/>
      <c r="C114" s="176" t="s">
        <v>833</v>
      </c>
      <c r="D114" s="176"/>
      <c r="E114" s="176"/>
      <c r="F114" s="197" t="s">
        <v>791</v>
      </c>
      <c r="G114" s="176"/>
      <c r="H114" s="176" t="s">
        <v>834</v>
      </c>
      <c r="I114" s="176" t="s">
        <v>793</v>
      </c>
      <c r="J114" s="176">
        <v>120</v>
      </c>
      <c r="K114" s="188"/>
    </row>
    <row r="115" spans="2:11" customFormat="1" ht="15" customHeight="1">
      <c r="B115" s="199"/>
      <c r="C115" s="176" t="s">
        <v>37</v>
      </c>
      <c r="D115" s="176"/>
      <c r="E115" s="176"/>
      <c r="F115" s="197" t="s">
        <v>791</v>
      </c>
      <c r="G115" s="176"/>
      <c r="H115" s="176" t="s">
        <v>835</v>
      </c>
      <c r="I115" s="176" t="s">
        <v>826</v>
      </c>
      <c r="J115" s="176"/>
      <c r="K115" s="188"/>
    </row>
    <row r="116" spans="2:11" customFormat="1" ht="15" customHeight="1">
      <c r="B116" s="199"/>
      <c r="C116" s="176" t="s">
        <v>47</v>
      </c>
      <c r="D116" s="176"/>
      <c r="E116" s="176"/>
      <c r="F116" s="197" t="s">
        <v>791</v>
      </c>
      <c r="G116" s="176"/>
      <c r="H116" s="176" t="s">
        <v>836</v>
      </c>
      <c r="I116" s="176" t="s">
        <v>826</v>
      </c>
      <c r="J116" s="176"/>
      <c r="K116" s="188"/>
    </row>
    <row r="117" spans="2:11" customFormat="1" ht="15" customHeight="1">
      <c r="B117" s="199"/>
      <c r="C117" s="176" t="s">
        <v>56</v>
      </c>
      <c r="D117" s="176"/>
      <c r="E117" s="176"/>
      <c r="F117" s="197" t="s">
        <v>791</v>
      </c>
      <c r="G117" s="176"/>
      <c r="H117" s="176" t="s">
        <v>837</v>
      </c>
      <c r="I117" s="176" t="s">
        <v>838</v>
      </c>
      <c r="J117" s="176"/>
      <c r="K117" s="188"/>
    </row>
    <row r="118" spans="2:11" customFormat="1" ht="15" customHeight="1">
      <c r="B118" s="200"/>
      <c r="C118" s="206"/>
      <c r="D118" s="206"/>
      <c r="E118" s="206"/>
      <c r="F118" s="206"/>
      <c r="G118" s="206"/>
      <c r="H118" s="206"/>
      <c r="I118" s="206"/>
      <c r="J118" s="206"/>
      <c r="K118" s="202"/>
    </row>
    <row r="119" spans="2:11" customFormat="1" ht="18.75" customHeight="1">
      <c r="B119" s="207"/>
      <c r="C119" s="208"/>
      <c r="D119" s="208"/>
      <c r="E119" s="208"/>
      <c r="F119" s="209"/>
      <c r="G119" s="208"/>
      <c r="H119" s="208"/>
      <c r="I119" s="208"/>
      <c r="J119" s="208"/>
      <c r="K119" s="207"/>
    </row>
    <row r="120" spans="2:11" customFormat="1" ht="18.75" customHeight="1">
      <c r="B120" s="183"/>
      <c r="C120" s="183"/>
      <c r="D120" s="183"/>
      <c r="E120" s="183"/>
      <c r="F120" s="183"/>
      <c r="G120" s="183"/>
      <c r="H120" s="183"/>
      <c r="I120" s="183"/>
      <c r="J120" s="183"/>
      <c r="K120" s="183"/>
    </row>
    <row r="121" spans="2:11" customFormat="1" ht="7.5" customHeight="1">
      <c r="B121" s="210"/>
      <c r="C121" s="211"/>
      <c r="D121" s="211"/>
      <c r="E121" s="211"/>
      <c r="F121" s="211"/>
      <c r="G121" s="211"/>
      <c r="H121" s="211"/>
      <c r="I121" s="211"/>
      <c r="J121" s="211"/>
      <c r="K121" s="212"/>
    </row>
    <row r="122" spans="2:11" customFormat="1" ht="45" customHeight="1">
      <c r="B122" s="213"/>
      <c r="C122" s="296" t="s">
        <v>839</v>
      </c>
      <c r="D122" s="296"/>
      <c r="E122" s="296"/>
      <c r="F122" s="296"/>
      <c r="G122" s="296"/>
      <c r="H122" s="296"/>
      <c r="I122" s="296"/>
      <c r="J122" s="296"/>
      <c r="K122" s="214"/>
    </row>
    <row r="123" spans="2:11" customFormat="1" ht="17.25" customHeight="1">
      <c r="B123" s="215"/>
      <c r="C123" s="189" t="s">
        <v>785</v>
      </c>
      <c r="D123" s="189"/>
      <c r="E123" s="189"/>
      <c r="F123" s="189" t="s">
        <v>786</v>
      </c>
      <c r="G123" s="190"/>
      <c r="H123" s="189" t="s">
        <v>53</v>
      </c>
      <c r="I123" s="189" t="s">
        <v>56</v>
      </c>
      <c r="J123" s="189" t="s">
        <v>787</v>
      </c>
      <c r="K123" s="216"/>
    </row>
    <row r="124" spans="2:11" customFormat="1" ht="17.25" customHeight="1">
      <c r="B124" s="215"/>
      <c r="C124" s="191" t="s">
        <v>788</v>
      </c>
      <c r="D124" s="191"/>
      <c r="E124" s="191"/>
      <c r="F124" s="192" t="s">
        <v>789</v>
      </c>
      <c r="G124" s="193"/>
      <c r="H124" s="191"/>
      <c r="I124" s="191"/>
      <c r="J124" s="191" t="s">
        <v>790</v>
      </c>
      <c r="K124" s="216"/>
    </row>
    <row r="125" spans="2:11" customFormat="1" ht="5.25" customHeight="1">
      <c r="B125" s="217"/>
      <c r="C125" s="194"/>
      <c r="D125" s="194"/>
      <c r="E125" s="194"/>
      <c r="F125" s="194"/>
      <c r="G125" s="218"/>
      <c r="H125" s="194"/>
      <c r="I125" s="194"/>
      <c r="J125" s="194"/>
      <c r="K125" s="219"/>
    </row>
    <row r="126" spans="2:11" customFormat="1" ht="15" customHeight="1">
      <c r="B126" s="217"/>
      <c r="C126" s="176" t="s">
        <v>794</v>
      </c>
      <c r="D126" s="196"/>
      <c r="E126" s="196"/>
      <c r="F126" s="197" t="s">
        <v>791</v>
      </c>
      <c r="G126" s="176"/>
      <c r="H126" s="176" t="s">
        <v>831</v>
      </c>
      <c r="I126" s="176" t="s">
        <v>793</v>
      </c>
      <c r="J126" s="176">
        <v>120</v>
      </c>
      <c r="K126" s="220"/>
    </row>
    <row r="127" spans="2:11" customFormat="1" ht="15" customHeight="1">
      <c r="B127" s="217"/>
      <c r="C127" s="176" t="s">
        <v>840</v>
      </c>
      <c r="D127" s="176"/>
      <c r="E127" s="176"/>
      <c r="F127" s="197" t="s">
        <v>791</v>
      </c>
      <c r="G127" s="176"/>
      <c r="H127" s="176" t="s">
        <v>841</v>
      </c>
      <c r="I127" s="176" t="s">
        <v>793</v>
      </c>
      <c r="J127" s="176" t="s">
        <v>842</v>
      </c>
      <c r="K127" s="220"/>
    </row>
    <row r="128" spans="2:11" customFormat="1" ht="15" customHeight="1">
      <c r="B128" s="217"/>
      <c r="C128" s="176" t="s">
        <v>82</v>
      </c>
      <c r="D128" s="176"/>
      <c r="E128" s="176"/>
      <c r="F128" s="197" t="s">
        <v>791</v>
      </c>
      <c r="G128" s="176"/>
      <c r="H128" s="176" t="s">
        <v>843</v>
      </c>
      <c r="I128" s="176" t="s">
        <v>793</v>
      </c>
      <c r="J128" s="176" t="s">
        <v>842</v>
      </c>
      <c r="K128" s="220"/>
    </row>
    <row r="129" spans="2:11" customFormat="1" ht="15" customHeight="1">
      <c r="B129" s="217"/>
      <c r="C129" s="176" t="s">
        <v>802</v>
      </c>
      <c r="D129" s="176"/>
      <c r="E129" s="176"/>
      <c r="F129" s="197" t="s">
        <v>797</v>
      </c>
      <c r="G129" s="176"/>
      <c r="H129" s="176" t="s">
        <v>803</v>
      </c>
      <c r="I129" s="176" t="s">
        <v>793</v>
      </c>
      <c r="J129" s="176">
        <v>15</v>
      </c>
      <c r="K129" s="220"/>
    </row>
    <row r="130" spans="2:11" customFormat="1" ht="15" customHeight="1">
      <c r="B130" s="217"/>
      <c r="C130" s="176" t="s">
        <v>804</v>
      </c>
      <c r="D130" s="176"/>
      <c r="E130" s="176"/>
      <c r="F130" s="197" t="s">
        <v>797</v>
      </c>
      <c r="G130" s="176"/>
      <c r="H130" s="176" t="s">
        <v>805</v>
      </c>
      <c r="I130" s="176" t="s">
        <v>793</v>
      </c>
      <c r="J130" s="176">
        <v>15</v>
      </c>
      <c r="K130" s="220"/>
    </row>
    <row r="131" spans="2:11" customFormat="1" ht="15" customHeight="1">
      <c r="B131" s="217"/>
      <c r="C131" s="176" t="s">
        <v>806</v>
      </c>
      <c r="D131" s="176"/>
      <c r="E131" s="176"/>
      <c r="F131" s="197" t="s">
        <v>797</v>
      </c>
      <c r="G131" s="176"/>
      <c r="H131" s="176" t="s">
        <v>807</v>
      </c>
      <c r="I131" s="176" t="s">
        <v>793</v>
      </c>
      <c r="J131" s="176">
        <v>20</v>
      </c>
      <c r="K131" s="220"/>
    </row>
    <row r="132" spans="2:11" customFormat="1" ht="15" customHeight="1">
      <c r="B132" s="217"/>
      <c r="C132" s="176" t="s">
        <v>808</v>
      </c>
      <c r="D132" s="176"/>
      <c r="E132" s="176"/>
      <c r="F132" s="197" t="s">
        <v>797</v>
      </c>
      <c r="G132" s="176"/>
      <c r="H132" s="176" t="s">
        <v>809</v>
      </c>
      <c r="I132" s="176" t="s">
        <v>793</v>
      </c>
      <c r="J132" s="176">
        <v>20</v>
      </c>
      <c r="K132" s="220"/>
    </row>
    <row r="133" spans="2:11" customFormat="1" ht="15" customHeight="1">
      <c r="B133" s="217"/>
      <c r="C133" s="176" t="s">
        <v>796</v>
      </c>
      <c r="D133" s="176"/>
      <c r="E133" s="176"/>
      <c r="F133" s="197" t="s">
        <v>797</v>
      </c>
      <c r="G133" s="176"/>
      <c r="H133" s="176" t="s">
        <v>831</v>
      </c>
      <c r="I133" s="176" t="s">
        <v>793</v>
      </c>
      <c r="J133" s="176">
        <v>50</v>
      </c>
      <c r="K133" s="220"/>
    </row>
    <row r="134" spans="2:11" customFormat="1" ht="15" customHeight="1">
      <c r="B134" s="217"/>
      <c r="C134" s="176" t="s">
        <v>810</v>
      </c>
      <c r="D134" s="176"/>
      <c r="E134" s="176"/>
      <c r="F134" s="197" t="s">
        <v>797</v>
      </c>
      <c r="G134" s="176"/>
      <c r="H134" s="176" t="s">
        <v>831</v>
      </c>
      <c r="I134" s="176" t="s">
        <v>793</v>
      </c>
      <c r="J134" s="176">
        <v>50</v>
      </c>
      <c r="K134" s="220"/>
    </row>
    <row r="135" spans="2:11" customFormat="1" ht="15" customHeight="1">
      <c r="B135" s="217"/>
      <c r="C135" s="176" t="s">
        <v>816</v>
      </c>
      <c r="D135" s="176"/>
      <c r="E135" s="176"/>
      <c r="F135" s="197" t="s">
        <v>797</v>
      </c>
      <c r="G135" s="176"/>
      <c r="H135" s="176" t="s">
        <v>831</v>
      </c>
      <c r="I135" s="176" t="s">
        <v>793</v>
      </c>
      <c r="J135" s="176">
        <v>50</v>
      </c>
      <c r="K135" s="220"/>
    </row>
    <row r="136" spans="2:11" customFormat="1" ht="15" customHeight="1">
      <c r="B136" s="217"/>
      <c r="C136" s="176" t="s">
        <v>818</v>
      </c>
      <c r="D136" s="176"/>
      <c r="E136" s="176"/>
      <c r="F136" s="197" t="s">
        <v>797</v>
      </c>
      <c r="G136" s="176"/>
      <c r="H136" s="176" t="s">
        <v>831</v>
      </c>
      <c r="I136" s="176" t="s">
        <v>793</v>
      </c>
      <c r="J136" s="176">
        <v>50</v>
      </c>
      <c r="K136" s="220"/>
    </row>
    <row r="137" spans="2:11" customFormat="1" ht="15" customHeight="1">
      <c r="B137" s="217"/>
      <c r="C137" s="176" t="s">
        <v>819</v>
      </c>
      <c r="D137" s="176"/>
      <c r="E137" s="176"/>
      <c r="F137" s="197" t="s">
        <v>797</v>
      </c>
      <c r="G137" s="176"/>
      <c r="H137" s="176" t="s">
        <v>844</v>
      </c>
      <c r="I137" s="176" t="s">
        <v>793</v>
      </c>
      <c r="J137" s="176">
        <v>255</v>
      </c>
      <c r="K137" s="220"/>
    </row>
    <row r="138" spans="2:11" customFormat="1" ht="15" customHeight="1">
      <c r="B138" s="217"/>
      <c r="C138" s="176" t="s">
        <v>821</v>
      </c>
      <c r="D138" s="176"/>
      <c r="E138" s="176"/>
      <c r="F138" s="197" t="s">
        <v>791</v>
      </c>
      <c r="G138" s="176"/>
      <c r="H138" s="176" t="s">
        <v>845</v>
      </c>
      <c r="I138" s="176" t="s">
        <v>823</v>
      </c>
      <c r="J138" s="176"/>
      <c r="K138" s="220"/>
    </row>
    <row r="139" spans="2:11" customFormat="1" ht="15" customHeight="1">
      <c r="B139" s="217"/>
      <c r="C139" s="176" t="s">
        <v>824</v>
      </c>
      <c r="D139" s="176"/>
      <c r="E139" s="176"/>
      <c r="F139" s="197" t="s">
        <v>791</v>
      </c>
      <c r="G139" s="176"/>
      <c r="H139" s="176" t="s">
        <v>846</v>
      </c>
      <c r="I139" s="176" t="s">
        <v>826</v>
      </c>
      <c r="J139" s="176"/>
      <c r="K139" s="220"/>
    </row>
    <row r="140" spans="2:11" customFormat="1" ht="15" customHeight="1">
      <c r="B140" s="217"/>
      <c r="C140" s="176" t="s">
        <v>827</v>
      </c>
      <c r="D140" s="176"/>
      <c r="E140" s="176"/>
      <c r="F140" s="197" t="s">
        <v>791</v>
      </c>
      <c r="G140" s="176"/>
      <c r="H140" s="176" t="s">
        <v>827</v>
      </c>
      <c r="I140" s="176" t="s">
        <v>826</v>
      </c>
      <c r="J140" s="176"/>
      <c r="K140" s="220"/>
    </row>
    <row r="141" spans="2:11" customFormat="1" ht="15" customHeight="1">
      <c r="B141" s="217"/>
      <c r="C141" s="176" t="s">
        <v>37</v>
      </c>
      <c r="D141" s="176"/>
      <c r="E141" s="176"/>
      <c r="F141" s="197" t="s">
        <v>791</v>
      </c>
      <c r="G141" s="176"/>
      <c r="H141" s="176" t="s">
        <v>847</v>
      </c>
      <c r="I141" s="176" t="s">
        <v>826</v>
      </c>
      <c r="J141" s="176"/>
      <c r="K141" s="220"/>
    </row>
    <row r="142" spans="2:11" customFormat="1" ht="15" customHeight="1">
      <c r="B142" s="217"/>
      <c r="C142" s="176" t="s">
        <v>848</v>
      </c>
      <c r="D142" s="176"/>
      <c r="E142" s="176"/>
      <c r="F142" s="197" t="s">
        <v>791</v>
      </c>
      <c r="G142" s="176"/>
      <c r="H142" s="176" t="s">
        <v>849</v>
      </c>
      <c r="I142" s="176" t="s">
        <v>826</v>
      </c>
      <c r="J142" s="176"/>
      <c r="K142" s="220"/>
    </row>
    <row r="143" spans="2:11" customFormat="1" ht="15" customHeight="1">
      <c r="B143" s="221"/>
      <c r="C143" s="222"/>
      <c r="D143" s="222"/>
      <c r="E143" s="222"/>
      <c r="F143" s="222"/>
      <c r="G143" s="222"/>
      <c r="H143" s="222"/>
      <c r="I143" s="222"/>
      <c r="J143" s="222"/>
      <c r="K143" s="223"/>
    </row>
    <row r="144" spans="2:11" customFormat="1" ht="18.75" customHeight="1">
      <c r="B144" s="208"/>
      <c r="C144" s="208"/>
      <c r="D144" s="208"/>
      <c r="E144" s="208"/>
      <c r="F144" s="209"/>
      <c r="G144" s="208"/>
      <c r="H144" s="208"/>
      <c r="I144" s="208"/>
      <c r="J144" s="208"/>
      <c r="K144" s="208"/>
    </row>
    <row r="145" spans="2:11" customFormat="1" ht="18.75" customHeight="1">
      <c r="B145" s="183"/>
      <c r="C145" s="183"/>
      <c r="D145" s="183"/>
      <c r="E145" s="183"/>
      <c r="F145" s="183"/>
      <c r="G145" s="183"/>
      <c r="H145" s="183"/>
      <c r="I145" s="183"/>
      <c r="J145" s="183"/>
      <c r="K145" s="183"/>
    </row>
    <row r="146" spans="2:11" customFormat="1" ht="7.5" customHeight="1">
      <c r="B146" s="184"/>
      <c r="C146" s="185"/>
      <c r="D146" s="185"/>
      <c r="E146" s="185"/>
      <c r="F146" s="185"/>
      <c r="G146" s="185"/>
      <c r="H146" s="185"/>
      <c r="I146" s="185"/>
      <c r="J146" s="185"/>
      <c r="K146" s="186"/>
    </row>
    <row r="147" spans="2:11" customFormat="1" ht="45" customHeight="1">
      <c r="B147" s="187"/>
      <c r="C147" s="298" t="s">
        <v>850</v>
      </c>
      <c r="D147" s="298"/>
      <c r="E147" s="298"/>
      <c r="F147" s="298"/>
      <c r="G147" s="298"/>
      <c r="H147" s="298"/>
      <c r="I147" s="298"/>
      <c r="J147" s="298"/>
      <c r="K147" s="188"/>
    </row>
    <row r="148" spans="2:11" customFormat="1" ht="17.25" customHeight="1">
      <c r="B148" s="187"/>
      <c r="C148" s="189" t="s">
        <v>785</v>
      </c>
      <c r="D148" s="189"/>
      <c r="E148" s="189"/>
      <c r="F148" s="189" t="s">
        <v>786</v>
      </c>
      <c r="G148" s="190"/>
      <c r="H148" s="189" t="s">
        <v>53</v>
      </c>
      <c r="I148" s="189" t="s">
        <v>56</v>
      </c>
      <c r="J148" s="189" t="s">
        <v>787</v>
      </c>
      <c r="K148" s="188"/>
    </row>
    <row r="149" spans="2:11" customFormat="1" ht="17.25" customHeight="1">
      <c r="B149" s="187"/>
      <c r="C149" s="191" t="s">
        <v>788</v>
      </c>
      <c r="D149" s="191"/>
      <c r="E149" s="191"/>
      <c r="F149" s="192" t="s">
        <v>789</v>
      </c>
      <c r="G149" s="193"/>
      <c r="H149" s="191"/>
      <c r="I149" s="191"/>
      <c r="J149" s="191" t="s">
        <v>790</v>
      </c>
      <c r="K149" s="188"/>
    </row>
    <row r="150" spans="2:11" customFormat="1" ht="5.25" customHeight="1">
      <c r="B150" s="199"/>
      <c r="C150" s="194"/>
      <c r="D150" s="194"/>
      <c r="E150" s="194"/>
      <c r="F150" s="194"/>
      <c r="G150" s="195"/>
      <c r="H150" s="194"/>
      <c r="I150" s="194"/>
      <c r="J150" s="194"/>
      <c r="K150" s="220"/>
    </row>
    <row r="151" spans="2:11" customFormat="1" ht="15" customHeight="1">
      <c r="B151" s="199"/>
      <c r="C151" s="224" t="s">
        <v>794</v>
      </c>
      <c r="D151" s="176"/>
      <c r="E151" s="176"/>
      <c r="F151" s="225" t="s">
        <v>791</v>
      </c>
      <c r="G151" s="176"/>
      <c r="H151" s="224" t="s">
        <v>831</v>
      </c>
      <c r="I151" s="224" t="s">
        <v>793</v>
      </c>
      <c r="J151" s="224">
        <v>120</v>
      </c>
      <c r="K151" s="220"/>
    </row>
    <row r="152" spans="2:11" customFormat="1" ht="15" customHeight="1">
      <c r="B152" s="199"/>
      <c r="C152" s="224" t="s">
        <v>840</v>
      </c>
      <c r="D152" s="176"/>
      <c r="E152" s="176"/>
      <c r="F152" s="225" t="s">
        <v>791</v>
      </c>
      <c r="G152" s="176"/>
      <c r="H152" s="224" t="s">
        <v>851</v>
      </c>
      <c r="I152" s="224" t="s">
        <v>793</v>
      </c>
      <c r="J152" s="224" t="s">
        <v>842</v>
      </c>
      <c r="K152" s="220"/>
    </row>
    <row r="153" spans="2:11" customFormat="1" ht="15" customHeight="1">
      <c r="B153" s="199"/>
      <c r="C153" s="224" t="s">
        <v>82</v>
      </c>
      <c r="D153" s="176"/>
      <c r="E153" s="176"/>
      <c r="F153" s="225" t="s">
        <v>791</v>
      </c>
      <c r="G153" s="176"/>
      <c r="H153" s="224" t="s">
        <v>852</v>
      </c>
      <c r="I153" s="224" t="s">
        <v>793</v>
      </c>
      <c r="J153" s="224" t="s">
        <v>842</v>
      </c>
      <c r="K153" s="220"/>
    </row>
    <row r="154" spans="2:11" customFormat="1" ht="15" customHeight="1">
      <c r="B154" s="199"/>
      <c r="C154" s="224" t="s">
        <v>796</v>
      </c>
      <c r="D154" s="176"/>
      <c r="E154" s="176"/>
      <c r="F154" s="225" t="s">
        <v>797</v>
      </c>
      <c r="G154" s="176"/>
      <c r="H154" s="224" t="s">
        <v>831</v>
      </c>
      <c r="I154" s="224" t="s">
        <v>793</v>
      </c>
      <c r="J154" s="224">
        <v>50</v>
      </c>
      <c r="K154" s="220"/>
    </row>
    <row r="155" spans="2:11" customFormat="1" ht="15" customHeight="1">
      <c r="B155" s="199"/>
      <c r="C155" s="224" t="s">
        <v>799</v>
      </c>
      <c r="D155" s="176"/>
      <c r="E155" s="176"/>
      <c r="F155" s="225" t="s">
        <v>791</v>
      </c>
      <c r="G155" s="176"/>
      <c r="H155" s="224" t="s">
        <v>831</v>
      </c>
      <c r="I155" s="224" t="s">
        <v>801</v>
      </c>
      <c r="J155" s="224"/>
      <c r="K155" s="220"/>
    </row>
    <row r="156" spans="2:11" customFormat="1" ht="15" customHeight="1">
      <c r="B156" s="199"/>
      <c r="C156" s="224" t="s">
        <v>810</v>
      </c>
      <c r="D156" s="176"/>
      <c r="E156" s="176"/>
      <c r="F156" s="225" t="s">
        <v>797</v>
      </c>
      <c r="G156" s="176"/>
      <c r="H156" s="224" t="s">
        <v>831</v>
      </c>
      <c r="I156" s="224" t="s">
        <v>793</v>
      </c>
      <c r="J156" s="224">
        <v>50</v>
      </c>
      <c r="K156" s="220"/>
    </row>
    <row r="157" spans="2:11" customFormat="1" ht="15" customHeight="1">
      <c r="B157" s="199"/>
      <c r="C157" s="224" t="s">
        <v>818</v>
      </c>
      <c r="D157" s="176"/>
      <c r="E157" s="176"/>
      <c r="F157" s="225" t="s">
        <v>797</v>
      </c>
      <c r="G157" s="176"/>
      <c r="H157" s="224" t="s">
        <v>831</v>
      </c>
      <c r="I157" s="224" t="s">
        <v>793</v>
      </c>
      <c r="J157" s="224">
        <v>50</v>
      </c>
      <c r="K157" s="220"/>
    </row>
    <row r="158" spans="2:11" customFormat="1" ht="15" customHeight="1">
      <c r="B158" s="199"/>
      <c r="C158" s="224" t="s">
        <v>816</v>
      </c>
      <c r="D158" s="176"/>
      <c r="E158" s="176"/>
      <c r="F158" s="225" t="s">
        <v>797</v>
      </c>
      <c r="G158" s="176"/>
      <c r="H158" s="224" t="s">
        <v>831</v>
      </c>
      <c r="I158" s="224" t="s">
        <v>793</v>
      </c>
      <c r="J158" s="224">
        <v>50</v>
      </c>
      <c r="K158" s="220"/>
    </row>
    <row r="159" spans="2:11" customFormat="1" ht="15" customHeight="1">
      <c r="B159" s="199"/>
      <c r="C159" s="224" t="s">
        <v>111</v>
      </c>
      <c r="D159" s="176"/>
      <c r="E159" s="176"/>
      <c r="F159" s="225" t="s">
        <v>791</v>
      </c>
      <c r="G159" s="176"/>
      <c r="H159" s="224" t="s">
        <v>853</v>
      </c>
      <c r="I159" s="224" t="s">
        <v>793</v>
      </c>
      <c r="J159" s="224" t="s">
        <v>854</v>
      </c>
      <c r="K159" s="220"/>
    </row>
    <row r="160" spans="2:11" customFormat="1" ht="15" customHeight="1">
      <c r="B160" s="199"/>
      <c r="C160" s="224" t="s">
        <v>855</v>
      </c>
      <c r="D160" s="176"/>
      <c r="E160" s="176"/>
      <c r="F160" s="225" t="s">
        <v>791</v>
      </c>
      <c r="G160" s="176"/>
      <c r="H160" s="224" t="s">
        <v>856</v>
      </c>
      <c r="I160" s="224" t="s">
        <v>826</v>
      </c>
      <c r="J160" s="224"/>
      <c r="K160" s="220"/>
    </row>
    <row r="161" spans="2:11" customFormat="1" ht="15" customHeight="1">
      <c r="B161" s="226"/>
      <c r="C161" s="206"/>
      <c r="D161" s="206"/>
      <c r="E161" s="206"/>
      <c r="F161" s="206"/>
      <c r="G161" s="206"/>
      <c r="H161" s="206"/>
      <c r="I161" s="206"/>
      <c r="J161" s="206"/>
      <c r="K161" s="227"/>
    </row>
    <row r="162" spans="2:11" customFormat="1" ht="18.75" customHeight="1">
      <c r="B162" s="208"/>
      <c r="C162" s="218"/>
      <c r="D162" s="218"/>
      <c r="E162" s="218"/>
      <c r="F162" s="228"/>
      <c r="G162" s="218"/>
      <c r="H162" s="218"/>
      <c r="I162" s="218"/>
      <c r="J162" s="218"/>
      <c r="K162" s="208"/>
    </row>
    <row r="163" spans="2:11" customFormat="1" ht="18.75" customHeight="1">
      <c r="B163" s="183"/>
      <c r="C163" s="183"/>
      <c r="D163" s="183"/>
      <c r="E163" s="183"/>
      <c r="F163" s="183"/>
      <c r="G163" s="183"/>
      <c r="H163" s="183"/>
      <c r="I163" s="183"/>
      <c r="J163" s="183"/>
      <c r="K163" s="183"/>
    </row>
    <row r="164" spans="2:11" customFormat="1" ht="7.5" customHeight="1">
      <c r="B164" s="165"/>
      <c r="C164" s="166"/>
      <c r="D164" s="166"/>
      <c r="E164" s="166"/>
      <c r="F164" s="166"/>
      <c r="G164" s="166"/>
      <c r="H164" s="166"/>
      <c r="I164" s="166"/>
      <c r="J164" s="166"/>
      <c r="K164" s="167"/>
    </row>
    <row r="165" spans="2:11" customFormat="1" ht="45" customHeight="1">
      <c r="B165" s="168"/>
      <c r="C165" s="296" t="s">
        <v>857</v>
      </c>
      <c r="D165" s="296"/>
      <c r="E165" s="296"/>
      <c r="F165" s="296"/>
      <c r="G165" s="296"/>
      <c r="H165" s="296"/>
      <c r="I165" s="296"/>
      <c r="J165" s="296"/>
      <c r="K165" s="169"/>
    </row>
    <row r="166" spans="2:11" customFormat="1" ht="17.25" customHeight="1">
      <c r="B166" s="168"/>
      <c r="C166" s="189" t="s">
        <v>785</v>
      </c>
      <c r="D166" s="189"/>
      <c r="E166" s="189"/>
      <c r="F166" s="189" t="s">
        <v>786</v>
      </c>
      <c r="G166" s="229"/>
      <c r="H166" s="230" t="s">
        <v>53</v>
      </c>
      <c r="I166" s="230" t="s">
        <v>56</v>
      </c>
      <c r="J166" s="189" t="s">
        <v>787</v>
      </c>
      <c r="K166" s="169"/>
    </row>
    <row r="167" spans="2:11" customFormat="1" ht="17.25" customHeight="1">
      <c r="B167" s="170"/>
      <c r="C167" s="191" t="s">
        <v>788</v>
      </c>
      <c r="D167" s="191"/>
      <c r="E167" s="191"/>
      <c r="F167" s="192" t="s">
        <v>789</v>
      </c>
      <c r="G167" s="231"/>
      <c r="H167" s="232"/>
      <c r="I167" s="232"/>
      <c r="J167" s="191" t="s">
        <v>790</v>
      </c>
      <c r="K167" s="171"/>
    </row>
    <row r="168" spans="2:11" customFormat="1" ht="5.25" customHeight="1">
      <c r="B168" s="199"/>
      <c r="C168" s="194"/>
      <c r="D168" s="194"/>
      <c r="E168" s="194"/>
      <c r="F168" s="194"/>
      <c r="G168" s="195"/>
      <c r="H168" s="194"/>
      <c r="I168" s="194"/>
      <c r="J168" s="194"/>
      <c r="K168" s="220"/>
    </row>
    <row r="169" spans="2:11" customFormat="1" ht="15" customHeight="1">
      <c r="B169" s="199"/>
      <c r="C169" s="176" t="s">
        <v>794</v>
      </c>
      <c r="D169" s="176"/>
      <c r="E169" s="176"/>
      <c r="F169" s="197" t="s">
        <v>791</v>
      </c>
      <c r="G169" s="176"/>
      <c r="H169" s="176" t="s">
        <v>831</v>
      </c>
      <c r="I169" s="176" t="s">
        <v>793</v>
      </c>
      <c r="J169" s="176">
        <v>120</v>
      </c>
      <c r="K169" s="220"/>
    </row>
    <row r="170" spans="2:11" customFormat="1" ht="15" customHeight="1">
      <c r="B170" s="199"/>
      <c r="C170" s="176" t="s">
        <v>840</v>
      </c>
      <c r="D170" s="176"/>
      <c r="E170" s="176"/>
      <c r="F170" s="197" t="s">
        <v>791</v>
      </c>
      <c r="G170" s="176"/>
      <c r="H170" s="176" t="s">
        <v>841</v>
      </c>
      <c r="I170" s="176" t="s">
        <v>793</v>
      </c>
      <c r="J170" s="176" t="s">
        <v>842</v>
      </c>
      <c r="K170" s="220"/>
    </row>
    <row r="171" spans="2:11" customFormat="1" ht="15" customHeight="1">
      <c r="B171" s="199"/>
      <c r="C171" s="176" t="s">
        <v>82</v>
      </c>
      <c r="D171" s="176"/>
      <c r="E171" s="176"/>
      <c r="F171" s="197" t="s">
        <v>791</v>
      </c>
      <c r="G171" s="176"/>
      <c r="H171" s="176" t="s">
        <v>858</v>
      </c>
      <c r="I171" s="176" t="s">
        <v>793</v>
      </c>
      <c r="J171" s="176" t="s">
        <v>842</v>
      </c>
      <c r="K171" s="220"/>
    </row>
    <row r="172" spans="2:11" customFormat="1" ht="15" customHeight="1">
      <c r="B172" s="199"/>
      <c r="C172" s="176" t="s">
        <v>796</v>
      </c>
      <c r="D172" s="176"/>
      <c r="E172" s="176"/>
      <c r="F172" s="197" t="s">
        <v>797</v>
      </c>
      <c r="G172" s="176"/>
      <c r="H172" s="176" t="s">
        <v>858</v>
      </c>
      <c r="I172" s="176" t="s">
        <v>793</v>
      </c>
      <c r="J172" s="176">
        <v>50</v>
      </c>
      <c r="K172" s="220"/>
    </row>
    <row r="173" spans="2:11" customFormat="1" ht="15" customHeight="1">
      <c r="B173" s="199"/>
      <c r="C173" s="176" t="s">
        <v>799</v>
      </c>
      <c r="D173" s="176"/>
      <c r="E173" s="176"/>
      <c r="F173" s="197" t="s">
        <v>791</v>
      </c>
      <c r="G173" s="176"/>
      <c r="H173" s="176" t="s">
        <v>858</v>
      </c>
      <c r="I173" s="176" t="s">
        <v>801</v>
      </c>
      <c r="J173" s="176"/>
      <c r="K173" s="220"/>
    </row>
    <row r="174" spans="2:11" customFormat="1" ht="15" customHeight="1">
      <c r="B174" s="199"/>
      <c r="C174" s="176" t="s">
        <v>810</v>
      </c>
      <c r="D174" s="176"/>
      <c r="E174" s="176"/>
      <c r="F174" s="197" t="s">
        <v>797</v>
      </c>
      <c r="G174" s="176"/>
      <c r="H174" s="176" t="s">
        <v>858</v>
      </c>
      <c r="I174" s="176" t="s">
        <v>793</v>
      </c>
      <c r="J174" s="176">
        <v>50</v>
      </c>
      <c r="K174" s="220"/>
    </row>
    <row r="175" spans="2:11" customFormat="1" ht="15" customHeight="1">
      <c r="B175" s="199"/>
      <c r="C175" s="176" t="s">
        <v>818</v>
      </c>
      <c r="D175" s="176"/>
      <c r="E175" s="176"/>
      <c r="F175" s="197" t="s">
        <v>797</v>
      </c>
      <c r="G175" s="176"/>
      <c r="H175" s="176" t="s">
        <v>858</v>
      </c>
      <c r="I175" s="176" t="s">
        <v>793</v>
      </c>
      <c r="J175" s="176">
        <v>50</v>
      </c>
      <c r="K175" s="220"/>
    </row>
    <row r="176" spans="2:11" customFormat="1" ht="15" customHeight="1">
      <c r="B176" s="199"/>
      <c r="C176" s="176" t="s">
        <v>816</v>
      </c>
      <c r="D176" s="176"/>
      <c r="E176" s="176"/>
      <c r="F176" s="197" t="s">
        <v>797</v>
      </c>
      <c r="G176" s="176"/>
      <c r="H176" s="176" t="s">
        <v>858</v>
      </c>
      <c r="I176" s="176" t="s">
        <v>793</v>
      </c>
      <c r="J176" s="176">
        <v>50</v>
      </c>
      <c r="K176" s="220"/>
    </row>
    <row r="177" spans="2:11" customFormat="1" ht="15" customHeight="1">
      <c r="B177" s="199"/>
      <c r="C177" s="176" t="s">
        <v>115</v>
      </c>
      <c r="D177" s="176"/>
      <c r="E177" s="176"/>
      <c r="F177" s="197" t="s">
        <v>791</v>
      </c>
      <c r="G177" s="176"/>
      <c r="H177" s="176" t="s">
        <v>859</v>
      </c>
      <c r="I177" s="176" t="s">
        <v>860</v>
      </c>
      <c r="J177" s="176"/>
      <c r="K177" s="220"/>
    </row>
    <row r="178" spans="2:11" customFormat="1" ht="15" customHeight="1">
      <c r="B178" s="199"/>
      <c r="C178" s="176" t="s">
        <v>56</v>
      </c>
      <c r="D178" s="176"/>
      <c r="E178" s="176"/>
      <c r="F178" s="197" t="s">
        <v>791</v>
      </c>
      <c r="G178" s="176"/>
      <c r="H178" s="176" t="s">
        <v>861</v>
      </c>
      <c r="I178" s="176" t="s">
        <v>862</v>
      </c>
      <c r="J178" s="176">
        <v>1</v>
      </c>
      <c r="K178" s="220"/>
    </row>
    <row r="179" spans="2:11" customFormat="1" ht="15" customHeight="1">
      <c r="B179" s="199"/>
      <c r="C179" s="176" t="s">
        <v>52</v>
      </c>
      <c r="D179" s="176"/>
      <c r="E179" s="176"/>
      <c r="F179" s="197" t="s">
        <v>791</v>
      </c>
      <c r="G179" s="176"/>
      <c r="H179" s="176" t="s">
        <v>863</v>
      </c>
      <c r="I179" s="176" t="s">
        <v>793</v>
      </c>
      <c r="J179" s="176">
        <v>20</v>
      </c>
      <c r="K179" s="220"/>
    </row>
    <row r="180" spans="2:11" customFormat="1" ht="15" customHeight="1">
      <c r="B180" s="199"/>
      <c r="C180" s="176" t="s">
        <v>53</v>
      </c>
      <c r="D180" s="176"/>
      <c r="E180" s="176"/>
      <c r="F180" s="197" t="s">
        <v>791</v>
      </c>
      <c r="G180" s="176"/>
      <c r="H180" s="176" t="s">
        <v>864</v>
      </c>
      <c r="I180" s="176" t="s">
        <v>793</v>
      </c>
      <c r="J180" s="176">
        <v>255</v>
      </c>
      <c r="K180" s="220"/>
    </row>
    <row r="181" spans="2:11" customFormat="1" ht="15" customHeight="1">
      <c r="B181" s="199"/>
      <c r="C181" s="176" t="s">
        <v>116</v>
      </c>
      <c r="D181" s="176"/>
      <c r="E181" s="176"/>
      <c r="F181" s="197" t="s">
        <v>791</v>
      </c>
      <c r="G181" s="176"/>
      <c r="H181" s="176" t="s">
        <v>755</v>
      </c>
      <c r="I181" s="176" t="s">
        <v>793</v>
      </c>
      <c r="J181" s="176">
        <v>10</v>
      </c>
      <c r="K181" s="220"/>
    </row>
    <row r="182" spans="2:11" customFormat="1" ht="15" customHeight="1">
      <c r="B182" s="199"/>
      <c r="C182" s="176" t="s">
        <v>117</v>
      </c>
      <c r="D182" s="176"/>
      <c r="E182" s="176"/>
      <c r="F182" s="197" t="s">
        <v>791</v>
      </c>
      <c r="G182" s="176"/>
      <c r="H182" s="176" t="s">
        <v>865</v>
      </c>
      <c r="I182" s="176" t="s">
        <v>826</v>
      </c>
      <c r="J182" s="176"/>
      <c r="K182" s="220"/>
    </row>
    <row r="183" spans="2:11" customFormat="1" ht="15" customHeight="1">
      <c r="B183" s="199"/>
      <c r="C183" s="176" t="s">
        <v>866</v>
      </c>
      <c r="D183" s="176"/>
      <c r="E183" s="176"/>
      <c r="F183" s="197" t="s">
        <v>791</v>
      </c>
      <c r="G183" s="176"/>
      <c r="H183" s="176" t="s">
        <v>867</v>
      </c>
      <c r="I183" s="176" t="s">
        <v>826</v>
      </c>
      <c r="J183" s="176"/>
      <c r="K183" s="220"/>
    </row>
    <row r="184" spans="2:11" customFormat="1" ht="15" customHeight="1">
      <c r="B184" s="199"/>
      <c r="C184" s="176" t="s">
        <v>855</v>
      </c>
      <c r="D184" s="176"/>
      <c r="E184" s="176"/>
      <c r="F184" s="197" t="s">
        <v>791</v>
      </c>
      <c r="G184" s="176"/>
      <c r="H184" s="176" t="s">
        <v>868</v>
      </c>
      <c r="I184" s="176" t="s">
        <v>826</v>
      </c>
      <c r="J184" s="176"/>
      <c r="K184" s="220"/>
    </row>
    <row r="185" spans="2:11" customFormat="1" ht="15" customHeight="1">
      <c r="B185" s="199"/>
      <c r="C185" s="176" t="s">
        <v>119</v>
      </c>
      <c r="D185" s="176"/>
      <c r="E185" s="176"/>
      <c r="F185" s="197" t="s">
        <v>797</v>
      </c>
      <c r="G185" s="176"/>
      <c r="H185" s="176" t="s">
        <v>869</v>
      </c>
      <c r="I185" s="176" t="s">
        <v>793</v>
      </c>
      <c r="J185" s="176">
        <v>50</v>
      </c>
      <c r="K185" s="220"/>
    </row>
    <row r="186" spans="2:11" customFormat="1" ht="15" customHeight="1">
      <c r="B186" s="199"/>
      <c r="C186" s="176" t="s">
        <v>870</v>
      </c>
      <c r="D186" s="176"/>
      <c r="E186" s="176"/>
      <c r="F186" s="197" t="s">
        <v>797</v>
      </c>
      <c r="G186" s="176"/>
      <c r="H186" s="176" t="s">
        <v>871</v>
      </c>
      <c r="I186" s="176" t="s">
        <v>872</v>
      </c>
      <c r="J186" s="176"/>
      <c r="K186" s="220"/>
    </row>
    <row r="187" spans="2:11" customFormat="1" ht="15" customHeight="1">
      <c r="B187" s="199"/>
      <c r="C187" s="176" t="s">
        <v>873</v>
      </c>
      <c r="D187" s="176"/>
      <c r="E187" s="176"/>
      <c r="F187" s="197" t="s">
        <v>797</v>
      </c>
      <c r="G187" s="176"/>
      <c r="H187" s="176" t="s">
        <v>874</v>
      </c>
      <c r="I187" s="176" t="s">
        <v>872</v>
      </c>
      <c r="J187" s="176"/>
      <c r="K187" s="220"/>
    </row>
    <row r="188" spans="2:11" customFormat="1" ht="15" customHeight="1">
      <c r="B188" s="199"/>
      <c r="C188" s="176" t="s">
        <v>875</v>
      </c>
      <c r="D188" s="176"/>
      <c r="E188" s="176"/>
      <c r="F188" s="197" t="s">
        <v>797</v>
      </c>
      <c r="G188" s="176"/>
      <c r="H188" s="176" t="s">
        <v>876</v>
      </c>
      <c r="I188" s="176" t="s">
        <v>872</v>
      </c>
      <c r="J188" s="176"/>
      <c r="K188" s="220"/>
    </row>
    <row r="189" spans="2:11" customFormat="1" ht="15" customHeight="1">
      <c r="B189" s="199"/>
      <c r="C189" s="233" t="s">
        <v>877</v>
      </c>
      <c r="D189" s="176"/>
      <c r="E189" s="176"/>
      <c r="F189" s="197" t="s">
        <v>797</v>
      </c>
      <c r="G189" s="176"/>
      <c r="H189" s="176" t="s">
        <v>878</v>
      </c>
      <c r="I189" s="176" t="s">
        <v>879</v>
      </c>
      <c r="J189" s="234" t="s">
        <v>880</v>
      </c>
      <c r="K189" s="220"/>
    </row>
    <row r="190" spans="2:11" customFormat="1" ht="15" customHeight="1">
      <c r="B190" s="235"/>
      <c r="C190" s="236" t="s">
        <v>881</v>
      </c>
      <c r="D190" s="237"/>
      <c r="E190" s="237"/>
      <c r="F190" s="238" t="s">
        <v>797</v>
      </c>
      <c r="G190" s="237"/>
      <c r="H190" s="237" t="s">
        <v>882</v>
      </c>
      <c r="I190" s="237" t="s">
        <v>879</v>
      </c>
      <c r="J190" s="239" t="s">
        <v>880</v>
      </c>
      <c r="K190" s="240"/>
    </row>
    <row r="191" spans="2:11" customFormat="1" ht="15" customHeight="1">
      <c r="B191" s="199"/>
      <c r="C191" s="233" t="s">
        <v>41</v>
      </c>
      <c r="D191" s="176"/>
      <c r="E191" s="176"/>
      <c r="F191" s="197" t="s">
        <v>791</v>
      </c>
      <c r="G191" s="176"/>
      <c r="H191" s="173" t="s">
        <v>883</v>
      </c>
      <c r="I191" s="176" t="s">
        <v>884</v>
      </c>
      <c r="J191" s="176"/>
      <c r="K191" s="220"/>
    </row>
    <row r="192" spans="2:11" customFormat="1" ht="15" customHeight="1">
      <c r="B192" s="199"/>
      <c r="C192" s="233" t="s">
        <v>885</v>
      </c>
      <c r="D192" s="176"/>
      <c r="E192" s="176"/>
      <c r="F192" s="197" t="s">
        <v>791</v>
      </c>
      <c r="G192" s="176"/>
      <c r="H192" s="176" t="s">
        <v>886</v>
      </c>
      <c r="I192" s="176" t="s">
        <v>826</v>
      </c>
      <c r="J192" s="176"/>
      <c r="K192" s="220"/>
    </row>
    <row r="193" spans="2:11" customFormat="1" ht="15" customHeight="1">
      <c r="B193" s="199"/>
      <c r="C193" s="233" t="s">
        <v>887</v>
      </c>
      <c r="D193" s="176"/>
      <c r="E193" s="176"/>
      <c r="F193" s="197" t="s">
        <v>791</v>
      </c>
      <c r="G193" s="176"/>
      <c r="H193" s="176" t="s">
        <v>888</v>
      </c>
      <c r="I193" s="176" t="s">
        <v>826</v>
      </c>
      <c r="J193" s="176"/>
      <c r="K193" s="220"/>
    </row>
    <row r="194" spans="2:11" customFormat="1" ht="15" customHeight="1">
      <c r="B194" s="199"/>
      <c r="C194" s="233" t="s">
        <v>889</v>
      </c>
      <c r="D194" s="176"/>
      <c r="E194" s="176"/>
      <c r="F194" s="197" t="s">
        <v>797</v>
      </c>
      <c r="G194" s="176"/>
      <c r="H194" s="176" t="s">
        <v>890</v>
      </c>
      <c r="I194" s="176" t="s">
        <v>826</v>
      </c>
      <c r="J194" s="176"/>
      <c r="K194" s="220"/>
    </row>
    <row r="195" spans="2:11" customFormat="1" ht="15" customHeight="1">
      <c r="B195" s="226"/>
      <c r="C195" s="241"/>
      <c r="D195" s="206"/>
      <c r="E195" s="206"/>
      <c r="F195" s="206"/>
      <c r="G195" s="206"/>
      <c r="H195" s="206"/>
      <c r="I195" s="206"/>
      <c r="J195" s="206"/>
      <c r="K195" s="227"/>
    </row>
    <row r="196" spans="2:11" customFormat="1" ht="18.75" customHeight="1">
      <c r="B196" s="208"/>
      <c r="C196" s="218"/>
      <c r="D196" s="218"/>
      <c r="E196" s="218"/>
      <c r="F196" s="228"/>
      <c r="G196" s="218"/>
      <c r="H196" s="218"/>
      <c r="I196" s="218"/>
      <c r="J196" s="218"/>
      <c r="K196" s="208"/>
    </row>
    <row r="197" spans="2:11" customFormat="1" ht="18.75" customHeight="1">
      <c r="B197" s="208"/>
      <c r="C197" s="218"/>
      <c r="D197" s="218"/>
      <c r="E197" s="218"/>
      <c r="F197" s="228"/>
      <c r="G197" s="218"/>
      <c r="H197" s="218"/>
      <c r="I197" s="218"/>
      <c r="J197" s="218"/>
      <c r="K197" s="208"/>
    </row>
    <row r="198" spans="2:11" customFormat="1" ht="18.75" customHeight="1">
      <c r="B198" s="183"/>
      <c r="C198" s="183"/>
      <c r="D198" s="183"/>
      <c r="E198" s="183"/>
      <c r="F198" s="183"/>
      <c r="G198" s="183"/>
      <c r="H198" s="183"/>
      <c r="I198" s="183"/>
      <c r="J198" s="183"/>
      <c r="K198" s="183"/>
    </row>
    <row r="199" spans="2:11" customFormat="1" ht="13.5">
      <c r="B199" s="165"/>
      <c r="C199" s="166"/>
      <c r="D199" s="166"/>
      <c r="E199" s="166"/>
      <c r="F199" s="166"/>
      <c r="G199" s="166"/>
      <c r="H199" s="166"/>
      <c r="I199" s="166"/>
      <c r="J199" s="166"/>
      <c r="K199" s="167"/>
    </row>
    <row r="200" spans="2:11" customFormat="1" ht="21">
      <c r="B200" s="168"/>
      <c r="C200" s="296" t="s">
        <v>891</v>
      </c>
      <c r="D200" s="296"/>
      <c r="E200" s="296"/>
      <c r="F200" s="296"/>
      <c r="G200" s="296"/>
      <c r="H200" s="296"/>
      <c r="I200" s="296"/>
      <c r="J200" s="296"/>
      <c r="K200" s="169"/>
    </row>
    <row r="201" spans="2:11" customFormat="1" ht="25.5" customHeight="1">
      <c r="B201" s="168"/>
      <c r="C201" s="242" t="s">
        <v>892</v>
      </c>
      <c r="D201" s="242"/>
      <c r="E201" s="242"/>
      <c r="F201" s="242" t="s">
        <v>893</v>
      </c>
      <c r="G201" s="243"/>
      <c r="H201" s="299" t="s">
        <v>894</v>
      </c>
      <c r="I201" s="299"/>
      <c r="J201" s="299"/>
      <c r="K201" s="169"/>
    </row>
    <row r="202" spans="2:11" customFormat="1" ht="5.25" customHeight="1">
      <c r="B202" s="199"/>
      <c r="C202" s="194"/>
      <c r="D202" s="194"/>
      <c r="E202" s="194"/>
      <c r="F202" s="194"/>
      <c r="G202" s="218"/>
      <c r="H202" s="194"/>
      <c r="I202" s="194"/>
      <c r="J202" s="194"/>
      <c r="K202" s="220"/>
    </row>
    <row r="203" spans="2:11" customFormat="1" ht="15" customHeight="1">
      <c r="B203" s="199"/>
      <c r="C203" s="176" t="s">
        <v>884</v>
      </c>
      <c r="D203" s="176"/>
      <c r="E203" s="176"/>
      <c r="F203" s="197" t="s">
        <v>42</v>
      </c>
      <c r="G203" s="176"/>
      <c r="H203" s="300" t="s">
        <v>895</v>
      </c>
      <c r="I203" s="300"/>
      <c r="J203" s="300"/>
      <c r="K203" s="220"/>
    </row>
    <row r="204" spans="2:11" customFormat="1" ht="15" customHeight="1">
      <c r="B204" s="199"/>
      <c r="C204" s="176"/>
      <c r="D204" s="176"/>
      <c r="E204" s="176"/>
      <c r="F204" s="197" t="s">
        <v>43</v>
      </c>
      <c r="G204" s="176"/>
      <c r="H204" s="300" t="s">
        <v>896</v>
      </c>
      <c r="I204" s="300"/>
      <c r="J204" s="300"/>
      <c r="K204" s="220"/>
    </row>
    <row r="205" spans="2:11" customFormat="1" ht="15" customHeight="1">
      <c r="B205" s="199"/>
      <c r="C205" s="176"/>
      <c r="D205" s="176"/>
      <c r="E205" s="176"/>
      <c r="F205" s="197" t="s">
        <v>46</v>
      </c>
      <c r="G205" s="176"/>
      <c r="H205" s="300" t="s">
        <v>897</v>
      </c>
      <c r="I205" s="300"/>
      <c r="J205" s="300"/>
      <c r="K205" s="220"/>
    </row>
    <row r="206" spans="2:11" customFormat="1" ht="15" customHeight="1">
      <c r="B206" s="199"/>
      <c r="C206" s="176"/>
      <c r="D206" s="176"/>
      <c r="E206" s="176"/>
      <c r="F206" s="197" t="s">
        <v>44</v>
      </c>
      <c r="G206" s="176"/>
      <c r="H206" s="300" t="s">
        <v>898</v>
      </c>
      <c r="I206" s="300"/>
      <c r="J206" s="300"/>
      <c r="K206" s="220"/>
    </row>
    <row r="207" spans="2:11" customFormat="1" ht="15" customHeight="1">
      <c r="B207" s="199"/>
      <c r="C207" s="176"/>
      <c r="D207" s="176"/>
      <c r="E207" s="176"/>
      <c r="F207" s="197" t="s">
        <v>45</v>
      </c>
      <c r="G207" s="176"/>
      <c r="H207" s="300" t="s">
        <v>899</v>
      </c>
      <c r="I207" s="300"/>
      <c r="J207" s="300"/>
      <c r="K207" s="220"/>
    </row>
    <row r="208" spans="2:11" customFormat="1" ht="15" customHeight="1">
      <c r="B208" s="199"/>
      <c r="C208" s="176"/>
      <c r="D208" s="176"/>
      <c r="E208" s="176"/>
      <c r="F208" s="197"/>
      <c r="G208" s="176"/>
      <c r="H208" s="176"/>
      <c r="I208" s="176"/>
      <c r="J208" s="176"/>
      <c r="K208" s="220"/>
    </row>
    <row r="209" spans="2:11" customFormat="1" ht="15" customHeight="1">
      <c r="B209" s="199"/>
      <c r="C209" s="176" t="s">
        <v>838</v>
      </c>
      <c r="D209" s="176"/>
      <c r="E209" s="176"/>
      <c r="F209" s="197" t="s">
        <v>77</v>
      </c>
      <c r="G209" s="176"/>
      <c r="H209" s="300" t="s">
        <v>900</v>
      </c>
      <c r="I209" s="300"/>
      <c r="J209" s="300"/>
      <c r="K209" s="220"/>
    </row>
    <row r="210" spans="2:11" customFormat="1" ht="15" customHeight="1">
      <c r="B210" s="199"/>
      <c r="C210" s="176"/>
      <c r="D210" s="176"/>
      <c r="E210" s="176"/>
      <c r="F210" s="197" t="s">
        <v>734</v>
      </c>
      <c r="G210" s="176"/>
      <c r="H210" s="300" t="s">
        <v>735</v>
      </c>
      <c r="I210" s="300"/>
      <c r="J210" s="300"/>
      <c r="K210" s="220"/>
    </row>
    <row r="211" spans="2:11" customFormat="1" ht="15" customHeight="1">
      <c r="B211" s="199"/>
      <c r="C211" s="176"/>
      <c r="D211" s="176"/>
      <c r="E211" s="176"/>
      <c r="F211" s="197" t="s">
        <v>732</v>
      </c>
      <c r="G211" s="176"/>
      <c r="H211" s="300" t="s">
        <v>901</v>
      </c>
      <c r="I211" s="300"/>
      <c r="J211" s="300"/>
      <c r="K211" s="220"/>
    </row>
    <row r="212" spans="2:11" customFormat="1" ht="15" customHeight="1">
      <c r="B212" s="244"/>
      <c r="C212" s="176"/>
      <c r="D212" s="176"/>
      <c r="E212" s="176"/>
      <c r="F212" s="197" t="s">
        <v>736</v>
      </c>
      <c r="G212" s="233"/>
      <c r="H212" s="301" t="s">
        <v>737</v>
      </c>
      <c r="I212" s="301"/>
      <c r="J212" s="301"/>
      <c r="K212" s="245"/>
    </row>
    <row r="213" spans="2:11" customFormat="1" ht="15" customHeight="1">
      <c r="B213" s="244"/>
      <c r="C213" s="176"/>
      <c r="D213" s="176"/>
      <c r="E213" s="176"/>
      <c r="F213" s="197" t="s">
        <v>738</v>
      </c>
      <c r="G213" s="233"/>
      <c r="H213" s="301" t="s">
        <v>902</v>
      </c>
      <c r="I213" s="301"/>
      <c r="J213" s="301"/>
      <c r="K213" s="245"/>
    </row>
    <row r="214" spans="2:11" customFormat="1" ht="15" customHeight="1">
      <c r="B214" s="244"/>
      <c r="C214" s="176"/>
      <c r="D214" s="176"/>
      <c r="E214" s="176"/>
      <c r="F214" s="197"/>
      <c r="G214" s="233"/>
      <c r="H214" s="224"/>
      <c r="I214" s="224"/>
      <c r="J214" s="224"/>
      <c r="K214" s="245"/>
    </row>
    <row r="215" spans="2:11" customFormat="1" ht="15" customHeight="1">
      <c r="B215" s="244"/>
      <c r="C215" s="176" t="s">
        <v>862</v>
      </c>
      <c r="D215" s="176"/>
      <c r="E215" s="176"/>
      <c r="F215" s="197">
        <v>1</v>
      </c>
      <c r="G215" s="233"/>
      <c r="H215" s="301" t="s">
        <v>903</v>
      </c>
      <c r="I215" s="301"/>
      <c r="J215" s="301"/>
      <c r="K215" s="245"/>
    </row>
    <row r="216" spans="2:11" customFormat="1" ht="15" customHeight="1">
      <c r="B216" s="244"/>
      <c r="C216" s="176"/>
      <c r="D216" s="176"/>
      <c r="E216" s="176"/>
      <c r="F216" s="197">
        <v>2</v>
      </c>
      <c r="G216" s="233"/>
      <c r="H216" s="301" t="s">
        <v>904</v>
      </c>
      <c r="I216" s="301"/>
      <c r="J216" s="301"/>
      <c r="K216" s="245"/>
    </row>
    <row r="217" spans="2:11" customFormat="1" ht="15" customHeight="1">
      <c r="B217" s="244"/>
      <c r="C217" s="176"/>
      <c r="D217" s="176"/>
      <c r="E217" s="176"/>
      <c r="F217" s="197">
        <v>3</v>
      </c>
      <c r="G217" s="233"/>
      <c r="H217" s="301" t="s">
        <v>905</v>
      </c>
      <c r="I217" s="301"/>
      <c r="J217" s="301"/>
      <c r="K217" s="245"/>
    </row>
    <row r="218" spans="2:11" customFormat="1" ht="15" customHeight="1">
      <c r="B218" s="244"/>
      <c r="C218" s="176"/>
      <c r="D218" s="176"/>
      <c r="E218" s="176"/>
      <c r="F218" s="197">
        <v>4</v>
      </c>
      <c r="G218" s="233"/>
      <c r="H218" s="301" t="s">
        <v>906</v>
      </c>
      <c r="I218" s="301"/>
      <c r="J218" s="301"/>
      <c r="K218" s="245"/>
    </row>
    <row r="219" spans="2:11" customFormat="1" ht="12.75" customHeight="1">
      <c r="B219" s="246"/>
      <c r="C219" s="247"/>
      <c r="D219" s="247"/>
      <c r="E219" s="247"/>
      <c r="F219" s="247"/>
      <c r="G219" s="247"/>
      <c r="H219" s="247"/>
      <c r="I219" s="247"/>
      <c r="J219" s="247"/>
      <c r="K219" s="24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4"/>
  <sheetViews>
    <sheetView showGridLines="0" topLeftCell="A84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79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107</v>
      </c>
      <c r="L4" s="17"/>
      <c r="M4" s="88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90" t="str">
        <f>'Rekapitulace stavby'!K6</f>
        <v>Výsadba větrolamů v k.ú. Mikulov na Moravě – I. etapa - část 1.a</v>
      </c>
      <c r="F7" s="291"/>
      <c r="G7" s="291"/>
      <c r="H7" s="291"/>
      <c r="L7" s="17"/>
    </row>
    <row r="8" spans="2:46" s="1" customFormat="1" ht="12" customHeight="1">
      <c r="B8" s="29"/>
      <c r="D8" s="24" t="s">
        <v>108</v>
      </c>
      <c r="L8" s="29"/>
    </row>
    <row r="9" spans="2:46" s="1" customFormat="1" ht="16.5" customHeight="1">
      <c r="B9" s="29"/>
      <c r="E9" s="254" t="s">
        <v>109</v>
      </c>
      <c r="F9" s="292"/>
      <c r="G9" s="292"/>
      <c r="H9" s="292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8. 7. 2025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19</v>
      </c>
      <c r="L14" s="29"/>
    </row>
    <row r="15" spans="2:46" s="1" customFormat="1" ht="18" customHeight="1">
      <c r="B15" s="29"/>
      <c r="E15" s="22" t="s">
        <v>27</v>
      </c>
      <c r="I15" s="24" t="s">
        <v>28</v>
      </c>
      <c r="J15" s="22" t="s">
        <v>19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29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93" t="str">
        <f>'Rekapitulace stavby'!E14</f>
        <v>Vyplň údaj</v>
      </c>
      <c r="F18" s="260"/>
      <c r="G18" s="260"/>
      <c r="H18" s="260"/>
      <c r="I18" s="24" t="s">
        <v>28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31</v>
      </c>
      <c r="I20" s="24" t="s">
        <v>26</v>
      </c>
      <c r="J20" s="22" t="s">
        <v>19</v>
      </c>
      <c r="L20" s="29"/>
    </row>
    <row r="21" spans="2:12" s="1" customFormat="1" ht="18" customHeight="1">
      <c r="B21" s="29"/>
      <c r="E21" s="22" t="s">
        <v>32</v>
      </c>
      <c r="I21" s="24" t="s">
        <v>28</v>
      </c>
      <c r="J21" s="22" t="s">
        <v>19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34</v>
      </c>
      <c r="I23" s="24" t="s">
        <v>26</v>
      </c>
      <c r="J23" s="22" t="s">
        <v>19</v>
      </c>
      <c r="L23" s="29"/>
    </row>
    <row r="24" spans="2:12" s="1" customFormat="1" ht="18" customHeight="1">
      <c r="B24" s="29"/>
      <c r="E24" s="22" t="s">
        <v>32</v>
      </c>
      <c r="I24" s="24" t="s">
        <v>28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35</v>
      </c>
      <c r="L26" s="29"/>
    </row>
    <row r="27" spans="2:12" s="7" customFormat="1" ht="16.5" customHeight="1">
      <c r="B27" s="89"/>
      <c r="E27" s="265" t="s">
        <v>19</v>
      </c>
      <c r="F27" s="265"/>
      <c r="G27" s="265"/>
      <c r="H27" s="265"/>
      <c r="L27" s="8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90" t="s">
        <v>37</v>
      </c>
      <c r="J30" s="60">
        <f>ROUND(J79,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39</v>
      </c>
      <c r="I32" s="32" t="s">
        <v>38</v>
      </c>
      <c r="J32" s="32" t="s">
        <v>40</v>
      </c>
      <c r="L32" s="29"/>
    </row>
    <row r="33" spans="2:12" s="1" customFormat="1" ht="14.45" customHeight="1">
      <c r="B33" s="29"/>
      <c r="D33" s="49" t="s">
        <v>41</v>
      </c>
      <c r="E33" s="24" t="s">
        <v>42</v>
      </c>
      <c r="F33" s="81">
        <f>ROUND((SUM(BE79:BE273)),  2)</f>
        <v>0</v>
      </c>
      <c r="I33" s="91">
        <v>0.21</v>
      </c>
      <c r="J33" s="81">
        <f>ROUND(((SUM(BE79:BE273))*I33),  2)</f>
        <v>0</v>
      </c>
      <c r="L33" s="29"/>
    </row>
    <row r="34" spans="2:12" s="1" customFormat="1" ht="14.45" customHeight="1">
      <c r="B34" s="29"/>
      <c r="E34" s="24" t="s">
        <v>43</v>
      </c>
      <c r="F34" s="81">
        <f>ROUND((SUM(BF79:BF273)),  2)</f>
        <v>0</v>
      </c>
      <c r="I34" s="91">
        <v>0.12</v>
      </c>
      <c r="J34" s="81">
        <f>ROUND(((SUM(BF79:BF273))*I34),  2)</f>
        <v>0</v>
      </c>
      <c r="L34" s="29"/>
    </row>
    <row r="35" spans="2:12" s="1" customFormat="1" ht="14.45" hidden="1" customHeight="1">
      <c r="B35" s="29"/>
      <c r="E35" s="24" t="s">
        <v>44</v>
      </c>
      <c r="F35" s="81">
        <f>ROUND((SUM(BG79:BG273)),  2)</f>
        <v>0</v>
      </c>
      <c r="I35" s="91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45</v>
      </c>
      <c r="F36" s="81">
        <f>ROUND((SUM(BH79:BH273)),  2)</f>
        <v>0</v>
      </c>
      <c r="I36" s="91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46</v>
      </c>
      <c r="F37" s="81">
        <f>ROUND((SUM(BI79:BI273)),  2)</f>
        <v>0</v>
      </c>
      <c r="I37" s="91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2"/>
      <c r="D39" s="93" t="s">
        <v>47</v>
      </c>
      <c r="E39" s="51"/>
      <c r="F39" s="51"/>
      <c r="G39" s="94" t="s">
        <v>48</v>
      </c>
      <c r="H39" s="95" t="s">
        <v>49</v>
      </c>
      <c r="I39" s="51"/>
      <c r="J39" s="96">
        <f>SUM(J30:J37)</f>
        <v>0</v>
      </c>
      <c r="K39" s="97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110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16</v>
      </c>
      <c r="L47" s="29"/>
    </row>
    <row r="48" spans="2:12" s="1" customFormat="1" ht="26.25" customHeight="1">
      <c r="B48" s="29"/>
      <c r="E48" s="290" t="str">
        <f>E7</f>
        <v>Výsadba větrolamů v k.ú. Mikulov na Moravě – I. etapa - část 1.a</v>
      </c>
      <c r="F48" s="291"/>
      <c r="G48" s="291"/>
      <c r="H48" s="291"/>
      <c r="L48" s="29"/>
    </row>
    <row r="49" spans="2:47" s="1" customFormat="1" ht="12" customHeight="1">
      <c r="B49" s="29"/>
      <c r="C49" s="24" t="s">
        <v>108</v>
      </c>
      <c r="L49" s="29"/>
    </row>
    <row r="50" spans="2:47" s="1" customFormat="1" ht="16.5" customHeight="1">
      <c r="B50" s="29"/>
      <c r="E50" s="254" t="str">
        <f>E9</f>
        <v>SO-01 - Větrolam V23</v>
      </c>
      <c r="F50" s="292"/>
      <c r="G50" s="292"/>
      <c r="H50" s="292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>k.ú. Mikulov na Moravě</v>
      </c>
      <c r="I52" s="24" t="s">
        <v>23</v>
      </c>
      <c r="J52" s="46" t="str">
        <f>IF(J12="","",J12)</f>
        <v>8. 7. 2025</v>
      </c>
      <c r="L52" s="29"/>
    </row>
    <row r="53" spans="2:47" s="1" customFormat="1" ht="6.95" customHeight="1">
      <c r="B53" s="29"/>
      <c r="L53" s="29"/>
    </row>
    <row r="54" spans="2:47" s="1" customFormat="1" ht="25.7" customHeight="1">
      <c r="B54" s="29"/>
      <c r="C54" s="24" t="s">
        <v>25</v>
      </c>
      <c r="F54" s="22" t="str">
        <f>E15</f>
        <v>SPÚ ČR, KPÚ pro Jihomoravský kraj</v>
      </c>
      <c r="I54" s="24" t="s">
        <v>31</v>
      </c>
      <c r="J54" s="27" t="str">
        <f>E21</f>
        <v>AGROPTROJEKT PSO s.r.o.</v>
      </c>
      <c r="L54" s="29"/>
    </row>
    <row r="55" spans="2:47" s="1" customFormat="1" ht="25.7" customHeight="1">
      <c r="B55" s="29"/>
      <c r="C55" s="24" t="s">
        <v>29</v>
      </c>
      <c r="F55" s="22" t="str">
        <f>IF(E18="","",E18)</f>
        <v>Vyplň údaj</v>
      </c>
      <c r="I55" s="24" t="s">
        <v>34</v>
      </c>
      <c r="J55" s="27" t="str">
        <f>E24</f>
        <v>AGROPTROJEKT PSO s.r.o.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8" t="s">
        <v>111</v>
      </c>
      <c r="D57" s="92"/>
      <c r="E57" s="92"/>
      <c r="F57" s="92"/>
      <c r="G57" s="92"/>
      <c r="H57" s="92"/>
      <c r="I57" s="92"/>
      <c r="J57" s="99" t="s">
        <v>112</v>
      </c>
      <c r="K57" s="92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100" t="s">
        <v>69</v>
      </c>
      <c r="J59" s="60">
        <f>J79</f>
        <v>0</v>
      </c>
      <c r="L59" s="29"/>
      <c r="AU59" s="14" t="s">
        <v>113</v>
      </c>
    </row>
    <row r="60" spans="2:47" s="1" customFormat="1" ht="21.75" customHeight="1">
      <c r="B60" s="29"/>
      <c r="L60" s="29"/>
    </row>
    <row r="61" spans="2:47" s="1" customFormat="1" ht="6.95" customHeight="1"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29"/>
    </row>
    <row r="65" spans="2:65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29"/>
    </row>
    <row r="66" spans="2:65" s="1" customFormat="1" ht="24.95" customHeight="1">
      <c r="B66" s="29"/>
      <c r="C66" s="18" t="s">
        <v>114</v>
      </c>
      <c r="L66" s="29"/>
    </row>
    <row r="67" spans="2:65" s="1" customFormat="1" ht="6.95" customHeight="1">
      <c r="B67" s="29"/>
      <c r="L67" s="29"/>
    </row>
    <row r="68" spans="2:65" s="1" customFormat="1" ht="12" customHeight="1">
      <c r="B68" s="29"/>
      <c r="C68" s="24" t="s">
        <v>16</v>
      </c>
      <c r="L68" s="29"/>
    </row>
    <row r="69" spans="2:65" s="1" customFormat="1" ht="26.25" customHeight="1">
      <c r="B69" s="29"/>
      <c r="E69" s="290" t="str">
        <f>E7</f>
        <v>Výsadba větrolamů v k.ú. Mikulov na Moravě – I. etapa - část 1.a</v>
      </c>
      <c r="F69" s="291"/>
      <c r="G69" s="291"/>
      <c r="H69" s="291"/>
      <c r="L69" s="29"/>
    </row>
    <row r="70" spans="2:65" s="1" customFormat="1" ht="12" customHeight="1">
      <c r="B70" s="29"/>
      <c r="C70" s="24" t="s">
        <v>108</v>
      </c>
      <c r="L70" s="29"/>
    </row>
    <row r="71" spans="2:65" s="1" customFormat="1" ht="16.5" customHeight="1">
      <c r="B71" s="29"/>
      <c r="E71" s="254" t="str">
        <f>E9</f>
        <v>SO-01 - Větrolam V23</v>
      </c>
      <c r="F71" s="292"/>
      <c r="G71" s="292"/>
      <c r="H71" s="292"/>
      <c r="L71" s="29"/>
    </row>
    <row r="72" spans="2:65" s="1" customFormat="1" ht="6.95" customHeight="1">
      <c r="B72" s="29"/>
      <c r="L72" s="29"/>
    </row>
    <row r="73" spans="2:65" s="1" customFormat="1" ht="12" customHeight="1">
      <c r="B73" s="29"/>
      <c r="C73" s="24" t="s">
        <v>21</v>
      </c>
      <c r="F73" s="22" t="str">
        <f>F12</f>
        <v>k.ú. Mikulov na Moravě</v>
      </c>
      <c r="I73" s="24" t="s">
        <v>23</v>
      </c>
      <c r="J73" s="46" t="str">
        <f>IF(J12="","",J12)</f>
        <v>8. 7. 2025</v>
      </c>
      <c r="L73" s="29"/>
    </row>
    <row r="74" spans="2:65" s="1" customFormat="1" ht="6.95" customHeight="1">
      <c r="B74" s="29"/>
      <c r="L74" s="29"/>
    </row>
    <row r="75" spans="2:65" s="1" customFormat="1" ht="25.7" customHeight="1">
      <c r="B75" s="29"/>
      <c r="C75" s="24" t="s">
        <v>25</v>
      </c>
      <c r="F75" s="22" t="str">
        <f>E15</f>
        <v>SPÚ ČR, KPÚ pro Jihomoravský kraj</v>
      </c>
      <c r="I75" s="24" t="s">
        <v>31</v>
      </c>
      <c r="J75" s="27" t="str">
        <f>E21</f>
        <v>AGROPTROJEKT PSO s.r.o.</v>
      </c>
      <c r="L75" s="29"/>
    </row>
    <row r="76" spans="2:65" s="1" customFormat="1" ht="25.7" customHeight="1">
      <c r="B76" s="29"/>
      <c r="C76" s="24" t="s">
        <v>29</v>
      </c>
      <c r="F76" s="22" t="str">
        <f>IF(E18="","",E18)</f>
        <v>Vyplň údaj</v>
      </c>
      <c r="I76" s="24" t="s">
        <v>34</v>
      </c>
      <c r="J76" s="27" t="str">
        <f>E24</f>
        <v>AGROPTROJEKT PSO s.r.o.</v>
      </c>
      <c r="L76" s="29"/>
    </row>
    <row r="77" spans="2:65" s="1" customFormat="1" ht="10.35" customHeight="1">
      <c r="B77" s="29"/>
      <c r="L77" s="29"/>
    </row>
    <row r="78" spans="2:65" s="8" customFormat="1" ht="29.25" customHeight="1">
      <c r="B78" s="101"/>
      <c r="C78" s="102" t="s">
        <v>115</v>
      </c>
      <c r="D78" s="103" t="s">
        <v>56</v>
      </c>
      <c r="E78" s="103" t="s">
        <v>52</v>
      </c>
      <c r="F78" s="103" t="s">
        <v>53</v>
      </c>
      <c r="G78" s="103" t="s">
        <v>116</v>
      </c>
      <c r="H78" s="103" t="s">
        <v>117</v>
      </c>
      <c r="I78" s="103" t="s">
        <v>118</v>
      </c>
      <c r="J78" s="103" t="s">
        <v>112</v>
      </c>
      <c r="K78" s="104" t="s">
        <v>119</v>
      </c>
      <c r="L78" s="101"/>
      <c r="M78" s="53" t="s">
        <v>19</v>
      </c>
      <c r="N78" s="54" t="s">
        <v>41</v>
      </c>
      <c r="O78" s="54" t="s">
        <v>120</v>
      </c>
      <c r="P78" s="54" t="s">
        <v>121</v>
      </c>
      <c r="Q78" s="54" t="s">
        <v>122</v>
      </c>
      <c r="R78" s="54" t="s">
        <v>123</v>
      </c>
      <c r="S78" s="54" t="s">
        <v>124</v>
      </c>
      <c r="T78" s="55" t="s">
        <v>125</v>
      </c>
    </row>
    <row r="79" spans="2:65" s="1" customFormat="1" ht="22.9" customHeight="1">
      <c r="B79" s="29"/>
      <c r="C79" s="58" t="s">
        <v>126</v>
      </c>
      <c r="J79" s="105">
        <f>BK79</f>
        <v>0</v>
      </c>
      <c r="L79" s="29"/>
      <c r="M79" s="56"/>
      <c r="N79" s="47"/>
      <c r="O79" s="47"/>
      <c r="P79" s="106">
        <f>SUM(P80:P273)</f>
        <v>0</v>
      </c>
      <c r="Q79" s="47"/>
      <c r="R79" s="106">
        <f>SUM(R80:R273)</f>
        <v>74.414675400000021</v>
      </c>
      <c r="S79" s="47"/>
      <c r="T79" s="107">
        <f>SUM(T80:T273)</f>
        <v>0</v>
      </c>
      <c r="AT79" s="14" t="s">
        <v>70</v>
      </c>
      <c r="AU79" s="14" t="s">
        <v>113</v>
      </c>
      <c r="BK79" s="108">
        <f>SUM(BK80:BK273)</f>
        <v>0</v>
      </c>
    </row>
    <row r="80" spans="2:65" s="1" customFormat="1" ht="33" customHeight="1">
      <c r="B80" s="29"/>
      <c r="C80" s="109" t="s">
        <v>78</v>
      </c>
      <c r="D80" s="109" t="s">
        <v>127</v>
      </c>
      <c r="E80" s="110" t="s">
        <v>128</v>
      </c>
      <c r="F80" s="111" t="s">
        <v>129</v>
      </c>
      <c r="G80" s="112" t="s">
        <v>130</v>
      </c>
      <c r="H80" s="113">
        <v>6904</v>
      </c>
      <c r="I80" s="114"/>
      <c r="J80" s="115">
        <f>ROUND(I80*H80,2)</f>
        <v>0</v>
      </c>
      <c r="K80" s="111" t="s">
        <v>131</v>
      </c>
      <c r="L80" s="29"/>
      <c r="M80" s="116" t="s">
        <v>19</v>
      </c>
      <c r="N80" s="117" t="s">
        <v>42</v>
      </c>
      <c r="P80" s="118">
        <f>O80*H80</f>
        <v>0</v>
      </c>
      <c r="Q80" s="118">
        <v>0</v>
      </c>
      <c r="R80" s="118">
        <f>Q80*H80</f>
        <v>0</v>
      </c>
      <c r="S80" s="118">
        <v>0</v>
      </c>
      <c r="T80" s="119">
        <f>S80*H80</f>
        <v>0</v>
      </c>
      <c r="AR80" s="120" t="s">
        <v>132</v>
      </c>
      <c r="AT80" s="120" t="s">
        <v>127</v>
      </c>
      <c r="AU80" s="120" t="s">
        <v>71</v>
      </c>
      <c r="AY80" s="14" t="s">
        <v>133</v>
      </c>
      <c r="BE80" s="121">
        <f>IF(N80="základní",J80,0)</f>
        <v>0</v>
      </c>
      <c r="BF80" s="121">
        <f>IF(N80="snížená",J80,0)</f>
        <v>0</v>
      </c>
      <c r="BG80" s="121">
        <f>IF(N80="zákl. přenesená",J80,0)</f>
        <v>0</v>
      </c>
      <c r="BH80" s="121">
        <f>IF(N80="sníž. přenesená",J80,0)</f>
        <v>0</v>
      </c>
      <c r="BI80" s="121">
        <f>IF(N80="nulová",J80,0)</f>
        <v>0</v>
      </c>
      <c r="BJ80" s="14" t="s">
        <v>78</v>
      </c>
      <c r="BK80" s="121">
        <f>ROUND(I80*H80,2)</f>
        <v>0</v>
      </c>
      <c r="BL80" s="14" t="s">
        <v>132</v>
      </c>
      <c r="BM80" s="120" t="s">
        <v>134</v>
      </c>
    </row>
    <row r="81" spans="2:65" s="1" customFormat="1" ht="29.25">
      <c r="B81" s="29"/>
      <c r="D81" s="122" t="s">
        <v>135</v>
      </c>
      <c r="F81" s="123" t="s">
        <v>136</v>
      </c>
      <c r="I81" s="124"/>
      <c r="L81" s="29"/>
      <c r="M81" s="125"/>
      <c r="T81" s="50"/>
      <c r="AT81" s="14" t="s">
        <v>135</v>
      </c>
      <c r="AU81" s="14" t="s">
        <v>71</v>
      </c>
    </row>
    <row r="82" spans="2:65" s="1" customFormat="1" ht="11.25">
      <c r="B82" s="29"/>
      <c r="D82" s="126" t="s">
        <v>137</v>
      </c>
      <c r="F82" s="127" t="s">
        <v>138</v>
      </c>
      <c r="I82" s="124"/>
      <c r="L82" s="29"/>
      <c r="M82" s="125"/>
      <c r="T82" s="50"/>
      <c r="AT82" s="14" t="s">
        <v>137</v>
      </c>
      <c r="AU82" s="14" t="s">
        <v>71</v>
      </c>
    </row>
    <row r="83" spans="2:65" s="9" customFormat="1" ht="11.25">
      <c r="B83" s="128"/>
      <c r="D83" s="122" t="s">
        <v>139</v>
      </c>
      <c r="E83" s="129" t="s">
        <v>19</v>
      </c>
      <c r="F83" s="130" t="s">
        <v>140</v>
      </c>
      <c r="H83" s="131">
        <v>6904</v>
      </c>
      <c r="I83" s="132"/>
      <c r="L83" s="128"/>
      <c r="M83" s="133"/>
      <c r="T83" s="134"/>
      <c r="AT83" s="129" t="s">
        <v>139</v>
      </c>
      <c r="AU83" s="129" t="s">
        <v>71</v>
      </c>
      <c r="AV83" s="9" t="s">
        <v>80</v>
      </c>
      <c r="AW83" s="9" t="s">
        <v>33</v>
      </c>
      <c r="AX83" s="9" t="s">
        <v>78</v>
      </c>
      <c r="AY83" s="129" t="s">
        <v>133</v>
      </c>
    </row>
    <row r="84" spans="2:65" s="1" customFormat="1" ht="24.2" customHeight="1">
      <c r="B84" s="29"/>
      <c r="C84" s="109" t="s">
        <v>80</v>
      </c>
      <c r="D84" s="109" t="s">
        <v>127</v>
      </c>
      <c r="E84" s="110" t="s">
        <v>141</v>
      </c>
      <c r="F84" s="111" t="s">
        <v>142</v>
      </c>
      <c r="G84" s="112" t="s">
        <v>130</v>
      </c>
      <c r="H84" s="113">
        <v>6904</v>
      </c>
      <c r="I84" s="114"/>
      <c r="J84" s="115">
        <f>ROUND(I84*H84,2)</f>
        <v>0</v>
      </c>
      <c r="K84" s="111" t="s">
        <v>131</v>
      </c>
      <c r="L84" s="29"/>
      <c r="M84" s="116" t="s">
        <v>19</v>
      </c>
      <c r="N84" s="117" t="s">
        <v>42</v>
      </c>
      <c r="P84" s="118">
        <f>O84*H84</f>
        <v>0</v>
      </c>
      <c r="Q84" s="118">
        <v>0</v>
      </c>
      <c r="R84" s="118">
        <f>Q84*H84</f>
        <v>0</v>
      </c>
      <c r="S84" s="118">
        <v>0</v>
      </c>
      <c r="T84" s="119">
        <f>S84*H84</f>
        <v>0</v>
      </c>
      <c r="AR84" s="120" t="s">
        <v>132</v>
      </c>
      <c r="AT84" s="120" t="s">
        <v>127</v>
      </c>
      <c r="AU84" s="120" t="s">
        <v>71</v>
      </c>
      <c r="AY84" s="14" t="s">
        <v>133</v>
      </c>
      <c r="BE84" s="121">
        <f>IF(N84="základní",J84,0)</f>
        <v>0</v>
      </c>
      <c r="BF84" s="121">
        <f>IF(N84="snížená",J84,0)</f>
        <v>0</v>
      </c>
      <c r="BG84" s="121">
        <f>IF(N84="zákl. přenesená",J84,0)</f>
        <v>0</v>
      </c>
      <c r="BH84" s="121">
        <f>IF(N84="sníž. přenesená",J84,0)</f>
        <v>0</v>
      </c>
      <c r="BI84" s="121">
        <f>IF(N84="nulová",J84,0)</f>
        <v>0</v>
      </c>
      <c r="BJ84" s="14" t="s">
        <v>78</v>
      </c>
      <c r="BK84" s="121">
        <f>ROUND(I84*H84,2)</f>
        <v>0</v>
      </c>
      <c r="BL84" s="14" t="s">
        <v>132</v>
      </c>
      <c r="BM84" s="120" t="s">
        <v>143</v>
      </c>
    </row>
    <row r="85" spans="2:65" s="1" customFormat="1" ht="19.5">
      <c r="B85" s="29"/>
      <c r="D85" s="122" t="s">
        <v>135</v>
      </c>
      <c r="F85" s="123" t="s">
        <v>144</v>
      </c>
      <c r="I85" s="124"/>
      <c r="L85" s="29"/>
      <c r="M85" s="125"/>
      <c r="T85" s="50"/>
      <c r="AT85" s="14" t="s">
        <v>135</v>
      </c>
      <c r="AU85" s="14" t="s">
        <v>71</v>
      </c>
    </row>
    <row r="86" spans="2:65" s="1" customFormat="1" ht="11.25">
      <c r="B86" s="29"/>
      <c r="D86" s="126" t="s">
        <v>137</v>
      </c>
      <c r="F86" s="127" t="s">
        <v>145</v>
      </c>
      <c r="I86" s="124"/>
      <c r="L86" s="29"/>
      <c r="M86" s="125"/>
      <c r="T86" s="50"/>
      <c r="AT86" s="14" t="s">
        <v>137</v>
      </c>
      <c r="AU86" s="14" t="s">
        <v>71</v>
      </c>
    </row>
    <row r="87" spans="2:65" s="1" customFormat="1" ht="21.75" customHeight="1">
      <c r="B87" s="29"/>
      <c r="C87" s="109" t="s">
        <v>146</v>
      </c>
      <c r="D87" s="109" t="s">
        <v>127</v>
      </c>
      <c r="E87" s="110" t="s">
        <v>147</v>
      </c>
      <c r="F87" s="111" t="s">
        <v>148</v>
      </c>
      <c r="G87" s="112" t="s">
        <v>130</v>
      </c>
      <c r="H87" s="113">
        <v>6904</v>
      </c>
      <c r="I87" s="114"/>
      <c r="J87" s="115">
        <f>ROUND(I87*H87,2)</f>
        <v>0</v>
      </c>
      <c r="K87" s="111" t="s">
        <v>131</v>
      </c>
      <c r="L87" s="29"/>
      <c r="M87" s="116" t="s">
        <v>19</v>
      </c>
      <c r="N87" s="117" t="s">
        <v>42</v>
      </c>
      <c r="P87" s="118">
        <f>O87*H87</f>
        <v>0</v>
      </c>
      <c r="Q87" s="118">
        <v>0</v>
      </c>
      <c r="R87" s="118">
        <f>Q87*H87</f>
        <v>0</v>
      </c>
      <c r="S87" s="118">
        <v>0</v>
      </c>
      <c r="T87" s="119">
        <f>S87*H87</f>
        <v>0</v>
      </c>
      <c r="AR87" s="120" t="s">
        <v>132</v>
      </c>
      <c r="AT87" s="120" t="s">
        <v>127</v>
      </c>
      <c r="AU87" s="120" t="s">
        <v>71</v>
      </c>
      <c r="AY87" s="14" t="s">
        <v>133</v>
      </c>
      <c r="BE87" s="121">
        <f>IF(N87="základní",J87,0)</f>
        <v>0</v>
      </c>
      <c r="BF87" s="121">
        <f>IF(N87="snížená",J87,0)</f>
        <v>0</v>
      </c>
      <c r="BG87" s="121">
        <f>IF(N87="zákl. přenesená",J87,0)</f>
        <v>0</v>
      </c>
      <c r="BH87" s="121">
        <f>IF(N87="sníž. přenesená",J87,0)</f>
        <v>0</v>
      </c>
      <c r="BI87" s="121">
        <f>IF(N87="nulová",J87,0)</f>
        <v>0</v>
      </c>
      <c r="BJ87" s="14" t="s">
        <v>78</v>
      </c>
      <c r="BK87" s="121">
        <f>ROUND(I87*H87,2)</f>
        <v>0</v>
      </c>
      <c r="BL87" s="14" t="s">
        <v>132</v>
      </c>
      <c r="BM87" s="120" t="s">
        <v>149</v>
      </c>
    </row>
    <row r="88" spans="2:65" s="1" customFormat="1" ht="11.25">
      <c r="B88" s="29"/>
      <c r="D88" s="122" t="s">
        <v>135</v>
      </c>
      <c r="F88" s="123" t="s">
        <v>150</v>
      </c>
      <c r="I88" s="124"/>
      <c r="L88" s="29"/>
      <c r="M88" s="125"/>
      <c r="T88" s="50"/>
      <c r="AT88" s="14" t="s">
        <v>135</v>
      </c>
      <c r="AU88" s="14" t="s">
        <v>71</v>
      </c>
    </row>
    <row r="89" spans="2:65" s="1" customFormat="1" ht="11.25">
      <c r="B89" s="29"/>
      <c r="D89" s="126" t="s">
        <v>137</v>
      </c>
      <c r="F89" s="127" t="s">
        <v>151</v>
      </c>
      <c r="I89" s="124"/>
      <c r="L89" s="29"/>
      <c r="M89" s="125"/>
      <c r="T89" s="50"/>
      <c r="AT89" s="14" t="s">
        <v>137</v>
      </c>
      <c r="AU89" s="14" t="s">
        <v>71</v>
      </c>
    </row>
    <row r="90" spans="2:65" s="1" customFormat="1" ht="21.75" customHeight="1">
      <c r="B90" s="29"/>
      <c r="C90" s="109" t="s">
        <v>132</v>
      </c>
      <c r="D90" s="109" t="s">
        <v>127</v>
      </c>
      <c r="E90" s="110" t="s">
        <v>152</v>
      </c>
      <c r="F90" s="111" t="s">
        <v>153</v>
      </c>
      <c r="G90" s="112" t="s">
        <v>130</v>
      </c>
      <c r="H90" s="113">
        <v>6904</v>
      </c>
      <c r="I90" s="114"/>
      <c r="J90" s="115">
        <f>ROUND(I90*H90,2)</f>
        <v>0</v>
      </c>
      <c r="K90" s="111" t="s">
        <v>131</v>
      </c>
      <c r="L90" s="29"/>
      <c r="M90" s="116" t="s">
        <v>19</v>
      </c>
      <c r="N90" s="117" t="s">
        <v>42</v>
      </c>
      <c r="P90" s="118">
        <f>O90*H90</f>
        <v>0</v>
      </c>
      <c r="Q90" s="118">
        <v>0</v>
      </c>
      <c r="R90" s="118">
        <f>Q90*H90</f>
        <v>0</v>
      </c>
      <c r="S90" s="118">
        <v>0</v>
      </c>
      <c r="T90" s="119">
        <f>S90*H90</f>
        <v>0</v>
      </c>
      <c r="AR90" s="120" t="s">
        <v>132</v>
      </c>
      <c r="AT90" s="120" t="s">
        <v>127</v>
      </c>
      <c r="AU90" s="120" t="s">
        <v>71</v>
      </c>
      <c r="AY90" s="14" t="s">
        <v>133</v>
      </c>
      <c r="BE90" s="121">
        <f>IF(N90="základní",J90,0)</f>
        <v>0</v>
      </c>
      <c r="BF90" s="121">
        <f>IF(N90="snížená",J90,0)</f>
        <v>0</v>
      </c>
      <c r="BG90" s="121">
        <f>IF(N90="zákl. přenesená",J90,0)</f>
        <v>0</v>
      </c>
      <c r="BH90" s="121">
        <f>IF(N90="sníž. přenesená",J90,0)</f>
        <v>0</v>
      </c>
      <c r="BI90" s="121">
        <f>IF(N90="nulová",J90,0)</f>
        <v>0</v>
      </c>
      <c r="BJ90" s="14" t="s">
        <v>78</v>
      </c>
      <c r="BK90" s="121">
        <f>ROUND(I90*H90,2)</f>
        <v>0</v>
      </c>
      <c r="BL90" s="14" t="s">
        <v>132</v>
      </c>
      <c r="BM90" s="120" t="s">
        <v>154</v>
      </c>
    </row>
    <row r="91" spans="2:65" s="1" customFormat="1" ht="11.25">
      <c r="B91" s="29"/>
      <c r="D91" s="122" t="s">
        <v>135</v>
      </c>
      <c r="F91" s="123" t="s">
        <v>155</v>
      </c>
      <c r="I91" s="124"/>
      <c r="L91" s="29"/>
      <c r="M91" s="125"/>
      <c r="T91" s="50"/>
      <c r="AT91" s="14" t="s">
        <v>135</v>
      </c>
      <c r="AU91" s="14" t="s">
        <v>71</v>
      </c>
    </row>
    <row r="92" spans="2:65" s="1" customFormat="1" ht="11.25">
      <c r="B92" s="29"/>
      <c r="D92" s="126" t="s">
        <v>137</v>
      </c>
      <c r="F92" s="127" t="s">
        <v>156</v>
      </c>
      <c r="I92" s="124"/>
      <c r="L92" s="29"/>
      <c r="M92" s="125"/>
      <c r="T92" s="50"/>
      <c r="AT92" s="14" t="s">
        <v>137</v>
      </c>
      <c r="AU92" s="14" t="s">
        <v>71</v>
      </c>
    </row>
    <row r="93" spans="2:65" s="1" customFormat="1" ht="21.75" customHeight="1">
      <c r="B93" s="29"/>
      <c r="C93" s="109" t="s">
        <v>157</v>
      </c>
      <c r="D93" s="109" t="s">
        <v>127</v>
      </c>
      <c r="E93" s="110" t="s">
        <v>158</v>
      </c>
      <c r="F93" s="111" t="s">
        <v>159</v>
      </c>
      <c r="G93" s="112" t="s">
        <v>130</v>
      </c>
      <c r="H93" s="113">
        <v>5189</v>
      </c>
      <c r="I93" s="114"/>
      <c r="J93" s="115">
        <f>ROUND(I93*H93,2)</f>
        <v>0</v>
      </c>
      <c r="K93" s="111" t="s">
        <v>131</v>
      </c>
      <c r="L93" s="29"/>
      <c r="M93" s="116" t="s">
        <v>19</v>
      </c>
      <c r="N93" s="117" t="s">
        <v>42</v>
      </c>
      <c r="P93" s="118">
        <f>O93*H93</f>
        <v>0</v>
      </c>
      <c r="Q93" s="118">
        <v>0</v>
      </c>
      <c r="R93" s="118">
        <f>Q93*H93</f>
        <v>0</v>
      </c>
      <c r="S93" s="118">
        <v>0</v>
      </c>
      <c r="T93" s="119">
        <f>S93*H93</f>
        <v>0</v>
      </c>
      <c r="AR93" s="120" t="s">
        <v>132</v>
      </c>
      <c r="AT93" s="120" t="s">
        <v>127</v>
      </c>
      <c r="AU93" s="120" t="s">
        <v>71</v>
      </c>
      <c r="AY93" s="14" t="s">
        <v>133</v>
      </c>
      <c r="BE93" s="121">
        <f>IF(N93="základní",J93,0)</f>
        <v>0</v>
      </c>
      <c r="BF93" s="121">
        <f>IF(N93="snížená",J93,0)</f>
        <v>0</v>
      </c>
      <c r="BG93" s="121">
        <f>IF(N93="zákl. přenesená",J93,0)</f>
        <v>0</v>
      </c>
      <c r="BH93" s="121">
        <f>IF(N93="sníž. přenesená",J93,0)</f>
        <v>0</v>
      </c>
      <c r="BI93" s="121">
        <f>IF(N93="nulová",J93,0)</f>
        <v>0</v>
      </c>
      <c r="BJ93" s="14" t="s">
        <v>78</v>
      </c>
      <c r="BK93" s="121">
        <f>ROUND(I93*H93,2)</f>
        <v>0</v>
      </c>
      <c r="BL93" s="14" t="s">
        <v>132</v>
      </c>
      <c r="BM93" s="120" t="s">
        <v>160</v>
      </c>
    </row>
    <row r="94" spans="2:65" s="1" customFormat="1" ht="11.25">
      <c r="B94" s="29"/>
      <c r="D94" s="122" t="s">
        <v>135</v>
      </c>
      <c r="F94" s="123" t="s">
        <v>161</v>
      </c>
      <c r="I94" s="124"/>
      <c r="L94" s="29"/>
      <c r="M94" s="125"/>
      <c r="T94" s="50"/>
      <c r="AT94" s="14" t="s">
        <v>135</v>
      </c>
      <c r="AU94" s="14" t="s">
        <v>71</v>
      </c>
    </row>
    <row r="95" spans="2:65" s="1" customFormat="1" ht="11.25">
      <c r="B95" s="29"/>
      <c r="D95" s="126" t="s">
        <v>137</v>
      </c>
      <c r="F95" s="127" t="s">
        <v>162</v>
      </c>
      <c r="I95" s="124"/>
      <c r="L95" s="29"/>
      <c r="M95" s="125"/>
      <c r="T95" s="50"/>
      <c r="AT95" s="14" t="s">
        <v>137</v>
      </c>
      <c r="AU95" s="14" t="s">
        <v>71</v>
      </c>
    </row>
    <row r="96" spans="2:65" s="9" customFormat="1" ht="22.5">
      <c r="B96" s="128"/>
      <c r="D96" s="122" t="s">
        <v>139</v>
      </c>
      <c r="E96" s="129" t="s">
        <v>19</v>
      </c>
      <c r="F96" s="130" t="s">
        <v>163</v>
      </c>
      <c r="H96" s="131">
        <v>5189</v>
      </c>
      <c r="I96" s="132"/>
      <c r="L96" s="128"/>
      <c r="M96" s="133"/>
      <c r="T96" s="134"/>
      <c r="AT96" s="129" t="s">
        <v>139</v>
      </c>
      <c r="AU96" s="129" t="s">
        <v>71</v>
      </c>
      <c r="AV96" s="9" t="s">
        <v>80</v>
      </c>
      <c r="AW96" s="9" t="s">
        <v>33</v>
      </c>
      <c r="AX96" s="9" t="s">
        <v>78</v>
      </c>
      <c r="AY96" s="129" t="s">
        <v>133</v>
      </c>
    </row>
    <row r="97" spans="2:65" s="1" customFormat="1" ht="24.2" customHeight="1">
      <c r="B97" s="29"/>
      <c r="C97" s="109" t="s">
        <v>164</v>
      </c>
      <c r="D97" s="109" t="s">
        <v>127</v>
      </c>
      <c r="E97" s="110" t="s">
        <v>165</v>
      </c>
      <c r="F97" s="111" t="s">
        <v>166</v>
      </c>
      <c r="G97" s="112" t="s">
        <v>130</v>
      </c>
      <c r="H97" s="113">
        <v>5984</v>
      </c>
      <c r="I97" s="114"/>
      <c r="J97" s="115">
        <f>ROUND(I97*H97,2)</f>
        <v>0</v>
      </c>
      <c r="K97" s="111" t="s">
        <v>131</v>
      </c>
      <c r="L97" s="29"/>
      <c r="M97" s="116" t="s">
        <v>19</v>
      </c>
      <c r="N97" s="117" t="s">
        <v>42</v>
      </c>
      <c r="P97" s="118">
        <f>O97*H97</f>
        <v>0</v>
      </c>
      <c r="Q97" s="118">
        <v>0</v>
      </c>
      <c r="R97" s="118">
        <f>Q97*H97</f>
        <v>0</v>
      </c>
      <c r="S97" s="118">
        <v>0</v>
      </c>
      <c r="T97" s="119">
        <f>S97*H97</f>
        <v>0</v>
      </c>
      <c r="AR97" s="120" t="s">
        <v>132</v>
      </c>
      <c r="AT97" s="120" t="s">
        <v>127</v>
      </c>
      <c r="AU97" s="120" t="s">
        <v>71</v>
      </c>
      <c r="AY97" s="14" t="s">
        <v>133</v>
      </c>
      <c r="BE97" s="121">
        <f>IF(N97="základní",J97,0)</f>
        <v>0</v>
      </c>
      <c r="BF97" s="121">
        <f>IF(N97="snížená",J97,0)</f>
        <v>0</v>
      </c>
      <c r="BG97" s="121">
        <f>IF(N97="zákl. přenesená",J97,0)</f>
        <v>0</v>
      </c>
      <c r="BH97" s="121">
        <f>IF(N97="sníž. přenesená",J97,0)</f>
        <v>0</v>
      </c>
      <c r="BI97" s="121">
        <f>IF(N97="nulová",J97,0)</f>
        <v>0</v>
      </c>
      <c r="BJ97" s="14" t="s">
        <v>78</v>
      </c>
      <c r="BK97" s="121">
        <f>ROUND(I97*H97,2)</f>
        <v>0</v>
      </c>
      <c r="BL97" s="14" t="s">
        <v>132</v>
      </c>
      <c r="BM97" s="120" t="s">
        <v>167</v>
      </c>
    </row>
    <row r="98" spans="2:65" s="1" customFormat="1" ht="19.5">
      <c r="B98" s="29"/>
      <c r="D98" s="122" t="s">
        <v>135</v>
      </c>
      <c r="F98" s="123" t="s">
        <v>168</v>
      </c>
      <c r="I98" s="124"/>
      <c r="L98" s="29"/>
      <c r="M98" s="125"/>
      <c r="T98" s="50"/>
      <c r="AT98" s="14" t="s">
        <v>135</v>
      </c>
      <c r="AU98" s="14" t="s">
        <v>71</v>
      </c>
    </row>
    <row r="99" spans="2:65" s="1" customFormat="1" ht="11.25">
      <c r="B99" s="29"/>
      <c r="D99" s="126" t="s">
        <v>137</v>
      </c>
      <c r="F99" s="127" t="s">
        <v>169</v>
      </c>
      <c r="I99" s="124"/>
      <c r="L99" s="29"/>
      <c r="M99" s="125"/>
      <c r="T99" s="50"/>
      <c r="AT99" s="14" t="s">
        <v>137</v>
      </c>
      <c r="AU99" s="14" t="s">
        <v>71</v>
      </c>
    </row>
    <row r="100" spans="2:65" s="9" customFormat="1" ht="22.5">
      <c r="B100" s="128"/>
      <c r="D100" s="122" t="s">
        <v>139</v>
      </c>
      <c r="E100" s="129" t="s">
        <v>19</v>
      </c>
      <c r="F100" s="130" t="s">
        <v>170</v>
      </c>
      <c r="H100" s="131">
        <v>5984</v>
      </c>
      <c r="I100" s="132"/>
      <c r="L100" s="128"/>
      <c r="M100" s="133"/>
      <c r="T100" s="134"/>
      <c r="AT100" s="129" t="s">
        <v>139</v>
      </c>
      <c r="AU100" s="129" t="s">
        <v>71</v>
      </c>
      <c r="AV100" s="9" t="s">
        <v>80</v>
      </c>
      <c r="AW100" s="9" t="s">
        <v>33</v>
      </c>
      <c r="AX100" s="9" t="s">
        <v>71</v>
      </c>
      <c r="AY100" s="129" t="s">
        <v>133</v>
      </c>
    </row>
    <row r="101" spans="2:65" s="10" customFormat="1" ht="11.25">
      <c r="B101" s="135"/>
      <c r="D101" s="122" t="s">
        <v>139</v>
      </c>
      <c r="E101" s="136" t="s">
        <v>19</v>
      </c>
      <c r="F101" s="137" t="s">
        <v>171</v>
      </c>
      <c r="H101" s="138">
        <v>5984</v>
      </c>
      <c r="I101" s="139"/>
      <c r="L101" s="135"/>
      <c r="M101" s="140"/>
      <c r="T101" s="141"/>
      <c r="AT101" s="136" t="s">
        <v>139</v>
      </c>
      <c r="AU101" s="136" t="s">
        <v>71</v>
      </c>
      <c r="AV101" s="10" t="s">
        <v>132</v>
      </c>
      <c r="AW101" s="10" t="s">
        <v>33</v>
      </c>
      <c r="AX101" s="10" t="s">
        <v>78</v>
      </c>
      <c r="AY101" s="136" t="s">
        <v>133</v>
      </c>
    </row>
    <row r="102" spans="2:65" s="1" customFormat="1" ht="16.5" customHeight="1">
      <c r="B102" s="29"/>
      <c r="C102" s="142" t="s">
        <v>172</v>
      </c>
      <c r="D102" s="142" t="s">
        <v>173</v>
      </c>
      <c r="E102" s="143" t="s">
        <v>174</v>
      </c>
      <c r="F102" s="144" t="s">
        <v>175</v>
      </c>
      <c r="G102" s="145" t="s">
        <v>176</v>
      </c>
      <c r="H102" s="146">
        <v>129.72499999999999</v>
      </c>
      <c r="I102" s="147"/>
      <c r="J102" s="148">
        <f>ROUND(I102*H102,2)</f>
        <v>0</v>
      </c>
      <c r="K102" s="144" t="s">
        <v>131</v>
      </c>
      <c r="L102" s="149"/>
      <c r="M102" s="150" t="s">
        <v>19</v>
      </c>
      <c r="N102" s="151" t="s">
        <v>42</v>
      </c>
      <c r="P102" s="118">
        <f>O102*H102</f>
        <v>0</v>
      </c>
      <c r="Q102" s="118">
        <v>1E-3</v>
      </c>
      <c r="R102" s="118">
        <f>Q102*H102</f>
        <v>0.12972500000000001</v>
      </c>
      <c r="S102" s="118">
        <v>0</v>
      </c>
      <c r="T102" s="119">
        <f>S102*H102</f>
        <v>0</v>
      </c>
      <c r="AR102" s="120" t="s">
        <v>177</v>
      </c>
      <c r="AT102" s="120" t="s">
        <v>173</v>
      </c>
      <c r="AU102" s="120" t="s">
        <v>71</v>
      </c>
      <c r="AY102" s="14" t="s">
        <v>133</v>
      </c>
      <c r="BE102" s="121">
        <f>IF(N102="základní",J102,0)</f>
        <v>0</v>
      </c>
      <c r="BF102" s="121">
        <f>IF(N102="snížená",J102,0)</f>
        <v>0</v>
      </c>
      <c r="BG102" s="121">
        <f>IF(N102="zákl. přenesená",J102,0)</f>
        <v>0</v>
      </c>
      <c r="BH102" s="121">
        <f>IF(N102="sníž. přenesená",J102,0)</f>
        <v>0</v>
      </c>
      <c r="BI102" s="121">
        <f>IF(N102="nulová",J102,0)</f>
        <v>0</v>
      </c>
      <c r="BJ102" s="14" t="s">
        <v>78</v>
      </c>
      <c r="BK102" s="121">
        <f>ROUND(I102*H102,2)</f>
        <v>0</v>
      </c>
      <c r="BL102" s="14" t="s">
        <v>132</v>
      </c>
      <c r="BM102" s="120" t="s">
        <v>178</v>
      </c>
    </row>
    <row r="103" spans="2:65" s="1" customFormat="1" ht="11.25">
      <c r="B103" s="29"/>
      <c r="D103" s="122" t="s">
        <v>135</v>
      </c>
      <c r="F103" s="123" t="s">
        <v>175</v>
      </c>
      <c r="I103" s="124"/>
      <c r="L103" s="29"/>
      <c r="M103" s="125"/>
      <c r="T103" s="50"/>
      <c r="AT103" s="14" t="s">
        <v>135</v>
      </c>
      <c r="AU103" s="14" t="s">
        <v>71</v>
      </c>
    </row>
    <row r="104" spans="2:65" s="9" customFormat="1" ht="11.25">
      <c r="B104" s="128"/>
      <c r="D104" s="122" t="s">
        <v>139</v>
      </c>
      <c r="E104" s="129" t="s">
        <v>19</v>
      </c>
      <c r="F104" s="130" t="s">
        <v>179</v>
      </c>
      <c r="H104" s="131">
        <v>129.72499999999999</v>
      </c>
      <c r="I104" s="132"/>
      <c r="L104" s="128"/>
      <c r="M104" s="133"/>
      <c r="T104" s="134"/>
      <c r="AT104" s="129" t="s">
        <v>139</v>
      </c>
      <c r="AU104" s="129" t="s">
        <v>71</v>
      </c>
      <c r="AV104" s="9" t="s">
        <v>80</v>
      </c>
      <c r="AW104" s="9" t="s">
        <v>33</v>
      </c>
      <c r="AX104" s="9" t="s">
        <v>78</v>
      </c>
      <c r="AY104" s="129" t="s">
        <v>133</v>
      </c>
    </row>
    <row r="105" spans="2:65" s="1" customFormat="1" ht="16.5" customHeight="1">
      <c r="B105" s="29"/>
      <c r="C105" s="142" t="s">
        <v>177</v>
      </c>
      <c r="D105" s="142" t="s">
        <v>173</v>
      </c>
      <c r="E105" s="143" t="s">
        <v>180</v>
      </c>
      <c r="F105" s="144" t="s">
        <v>181</v>
      </c>
      <c r="G105" s="145" t="s">
        <v>176</v>
      </c>
      <c r="H105" s="146">
        <v>6.36</v>
      </c>
      <c r="I105" s="147"/>
      <c r="J105" s="148">
        <f>ROUND(I105*H105,2)</f>
        <v>0</v>
      </c>
      <c r="K105" s="144" t="s">
        <v>131</v>
      </c>
      <c r="L105" s="149"/>
      <c r="M105" s="150" t="s">
        <v>19</v>
      </c>
      <c r="N105" s="151" t="s">
        <v>42</v>
      </c>
      <c r="P105" s="118">
        <f>O105*H105</f>
        <v>0</v>
      </c>
      <c r="Q105" s="118">
        <v>1E-3</v>
      </c>
      <c r="R105" s="118">
        <f>Q105*H105</f>
        <v>6.3600000000000002E-3</v>
      </c>
      <c r="S105" s="118">
        <v>0</v>
      </c>
      <c r="T105" s="119">
        <f>S105*H105</f>
        <v>0</v>
      </c>
      <c r="AR105" s="120" t="s">
        <v>177</v>
      </c>
      <c r="AT105" s="120" t="s">
        <v>173</v>
      </c>
      <c r="AU105" s="120" t="s">
        <v>71</v>
      </c>
      <c r="AY105" s="14" t="s">
        <v>133</v>
      </c>
      <c r="BE105" s="121">
        <f>IF(N105="základní",J105,0)</f>
        <v>0</v>
      </c>
      <c r="BF105" s="121">
        <f>IF(N105="snížená",J105,0)</f>
        <v>0</v>
      </c>
      <c r="BG105" s="121">
        <f>IF(N105="zákl. přenesená",J105,0)</f>
        <v>0</v>
      </c>
      <c r="BH105" s="121">
        <f>IF(N105="sníž. přenesená",J105,0)</f>
        <v>0</v>
      </c>
      <c r="BI105" s="121">
        <f>IF(N105="nulová",J105,0)</f>
        <v>0</v>
      </c>
      <c r="BJ105" s="14" t="s">
        <v>78</v>
      </c>
      <c r="BK105" s="121">
        <f>ROUND(I105*H105,2)</f>
        <v>0</v>
      </c>
      <c r="BL105" s="14" t="s">
        <v>132</v>
      </c>
      <c r="BM105" s="120" t="s">
        <v>182</v>
      </c>
    </row>
    <row r="106" spans="2:65" s="1" customFormat="1" ht="11.25">
      <c r="B106" s="29"/>
      <c r="D106" s="122" t="s">
        <v>135</v>
      </c>
      <c r="F106" s="123" t="s">
        <v>181</v>
      </c>
      <c r="I106" s="124"/>
      <c r="L106" s="29"/>
      <c r="M106" s="125"/>
      <c r="T106" s="50"/>
      <c r="AT106" s="14" t="s">
        <v>135</v>
      </c>
      <c r="AU106" s="14" t="s">
        <v>71</v>
      </c>
    </row>
    <row r="107" spans="2:65" s="9" customFormat="1" ht="11.25">
      <c r="B107" s="128"/>
      <c r="D107" s="122" t="s">
        <v>139</v>
      </c>
      <c r="E107" s="129" t="s">
        <v>19</v>
      </c>
      <c r="F107" s="130" t="s">
        <v>183</v>
      </c>
      <c r="H107" s="131">
        <v>6.36</v>
      </c>
      <c r="I107" s="132"/>
      <c r="L107" s="128"/>
      <c r="M107" s="133"/>
      <c r="T107" s="134"/>
      <c r="AT107" s="129" t="s">
        <v>139</v>
      </c>
      <c r="AU107" s="129" t="s">
        <v>71</v>
      </c>
      <c r="AV107" s="9" t="s">
        <v>80</v>
      </c>
      <c r="AW107" s="9" t="s">
        <v>33</v>
      </c>
      <c r="AX107" s="9" t="s">
        <v>78</v>
      </c>
      <c r="AY107" s="129" t="s">
        <v>133</v>
      </c>
    </row>
    <row r="108" spans="2:65" s="1" customFormat="1" ht="24.2" customHeight="1">
      <c r="B108" s="29"/>
      <c r="C108" s="109" t="s">
        <v>184</v>
      </c>
      <c r="D108" s="109" t="s">
        <v>127</v>
      </c>
      <c r="E108" s="110" t="s">
        <v>185</v>
      </c>
      <c r="F108" s="111" t="s">
        <v>186</v>
      </c>
      <c r="G108" s="112" t="s">
        <v>130</v>
      </c>
      <c r="H108" s="113">
        <v>5984</v>
      </c>
      <c r="I108" s="114"/>
      <c r="J108" s="115">
        <f>ROUND(I108*H108,2)</f>
        <v>0</v>
      </c>
      <c r="K108" s="111" t="s">
        <v>131</v>
      </c>
      <c r="L108" s="29"/>
      <c r="M108" s="116" t="s">
        <v>19</v>
      </c>
      <c r="N108" s="117" t="s">
        <v>42</v>
      </c>
      <c r="P108" s="118">
        <f>O108*H108</f>
        <v>0</v>
      </c>
      <c r="Q108" s="118">
        <v>0</v>
      </c>
      <c r="R108" s="118">
        <f>Q108*H108</f>
        <v>0</v>
      </c>
      <c r="S108" s="118">
        <v>0</v>
      </c>
      <c r="T108" s="119">
        <f>S108*H108</f>
        <v>0</v>
      </c>
      <c r="AR108" s="120" t="s">
        <v>132</v>
      </c>
      <c r="AT108" s="120" t="s">
        <v>127</v>
      </c>
      <c r="AU108" s="120" t="s">
        <v>71</v>
      </c>
      <c r="AY108" s="14" t="s">
        <v>133</v>
      </c>
      <c r="BE108" s="121">
        <f>IF(N108="základní",J108,0)</f>
        <v>0</v>
      </c>
      <c r="BF108" s="121">
        <f>IF(N108="snížená",J108,0)</f>
        <v>0</v>
      </c>
      <c r="BG108" s="121">
        <f>IF(N108="zákl. přenesená",J108,0)</f>
        <v>0</v>
      </c>
      <c r="BH108" s="121">
        <f>IF(N108="sníž. přenesená",J108,0)</f>
        <v>0</v>
      </c>
      <c r="BI108" s="121">
        <f>IF(N108="nulová",J108,0)</f>
        <v>0</v>
      </c>
      <c r="BJ108" s="14" t="s">
        <v>78</v>
      </c>
      <c r="BK108" s="121">
        <f>ROUND(I108*H108,2)</f>
        <v>0</v>
      </c>
      <c r="BL108" s="14" t="s">
        <v>132</v>
      </c>
      <c r="BM108" s="120" t="s">
        <v>187</v>
      </c>
    </row>
    <row r="109" spans="2:65" s="1" customFormat="1" ht="19.5">
      <c r="B109" s="29"/>
      <c r="D109" s="122" t="s">
        <v>135</v>
      </c>
      <c r="F109" s="123" t="s">
        <v>188</v>
      </c>
      <c r="I109" s="124"/>
      <c r="L109" s="29"/>
      <c r="M109" s="125"/>
      <c r="T109" s="50"/>
      <c r="AT109" s="14" t="s">
        <v>135</v>
      </c>
      <c r="AU109" s="14" t="s">
        <v>71</v>
      </c>
    </row>
    <row r="110" spans="2:65" s="1" customFormat="1" ht="11.25">
      <c r="B110" s="29"/>
      <c r="D110" s="126" t="s">
        <v>137</v>
      </c>
      <c r="F110" s="127" t="s">
        <v>189</v>
      </c>
      <c r="I110" s="124"/>
      <c r="L110" s="29"/>
      <c r="M110" s="125"/>
      <c r="T110" s="50"/>
      <c r="AT110" s="14" t="s">
        <v>137</v>
      </c>
      <c r="AU110" s="14" t="s">
        <v>71</v>
      </c>
    </row>
    <row r="111" spans="2:65" s="9" customFormat="1" ht="11.25">
      <c r="B111" s="128"/>
      <c r="D111" s="122" t="s">
        <v>139</v>
      </c>
      <c r="E111" s="129" t="s">
        <v>19</v>
      </c>
      <c r="F111" s="130" t="s">
        <v>190</v>
      </c>
      <c r="H111" s="131">
        <v>5189</v>
      </c>
      <c r="I111" s="132"/>
      <c r="L111" s="128"/>
      <c r="M111" s="133"/>
      <c r="T111" s="134"/>
      <c r="AT111" s="129" t="s">
        <v>139</v>
      </c>
      <c r="AU111" s="129" t="s">
        <v>71</v>
      </c>
      <c r="AV111" s="9" t="s">
        <v>80</v>
      </c>
      <c r="AW111" s="9" t="s">
        <v>33</v>
      </c>
      <c r="AX111" s="9" t="s">
        <v>71</v>
      </c>
      <c r="AY111" s="129" t="s">
        <v>133</v>
      </c>
    </row>
    <row r="112" spans="2:65" s="9" customFormat="1" ht="11.25">
      <c r="B112" s="128"/>
      <c r="D112" s="122" t="s">
        <v>139</v>
      </c>
      <c r="E112" s="129" t="s">
        <v>19</v>
      </c>
      <c r="F112" s="130" t="s">
        <v>191</v>
      </c>
      <c r="H112" s="131">
        <v>795</v>
      </c>
      <c r="I112" s="132"/>
      <c r="L112" s="128"/>
      <c r="M112" s="133"/>
      <c r="T112" s="134"/>
      <c r="AT112" s="129" t="s">
        <v>139</v>
      </c>
      <c r="AU112" s="129" t="s">
        <v>71</v>
      </c>
      <c r="AV112" s="9" t="s">
        <v>80</v>
      </c>
      <c r="AW112" s="9" t="s">
        <v>33</v>
      </c>
      <c r="AX112" s="9" t="s">
        <v>71</v>
      </c>
      <c r="AY112" s="129" t="s">
        <v>133</v>
      </c>
    </row>
    <row r="113" spans="2:65" s="11" customFormat="1" ht="11.25">
      <c r="B113" s="152"/>
      <c r="D113" s="122" t="s">
        <v>139</v>
      </c>
      <c r="E113" s="153" t="s">
        <v>19</v>
      </c>
      <c r="F113" s="154" t="s">
        <v>192</v>
      </c>
      <c r="H113" s="153" t="s">
        <v>19</v>
      </c>
      <c r="I113" s="155"/>
      <c r="L113" s="152"/>
      <c r="M113" s="156"/>
      <c r="T113" s="157"/>
      <c r="AT113" s="153" t="s">
        <v>139</v>
      </c>
      <c r="AU113" s="153" t="s">
        <v>71</v>
      </c>
      <c r="AV113" s="11" t="s">
        <v>78</v>
      </c>
      <c r="AW113" s="11" t="s">
        <v>33</v>
      </c>
      <c r="AX113" s="11" t="s">
        <v>71</v>
      </c>
      <c r="AY113" s="153" t="s">
        <v>133</v>
      </c>
    </row>
    <row r="114" spans="2:65" s="10" customFormat="1" ht="11.25">
      <c r="B114" s="135"/>
      <c r="D114" s="122" t="s">
        <v>139</v>
      </c>
      <c r="E114" s="136" t="s">
        <v>19</v>
      </c>
      <c r="F114" s="137" t="s">
        <v>171</v>
      </c>
      <c r="H114" s="138">
        <v>5984</v>
      </c>
      <c r="I114" s="139"/>
      <c r="L114" s="135"/>
      <c r="M114" s="140"/>
      <c r="T114" s="141"/>
      <c r="AT114" s="136" t="s">
        <v>139</v>
      </c>
      <c r="AU114" s="136" t="s">
        <v>71</v>
      </c>
      <c r="AV114" s="10" t="s">
        <v>132</v>
      </c>
      <c r="AW114" s="10" t="s">
        <v>33</v>
      </c>
      <c r="AX114" s="10" t="s">
        <v>78</v>
      </c>
      <c r="AY114" s="136" t="s">
        <v>133</v>
      </c>
    </row>
    <row r="115" spans="2:65" s="1" customFormat="1" ht="16.5" customHeight="1">
      <c r="B115" s="29"/>
      <c r="C115" s="109" t="s">
        <v>193</v>
      </c>
      <c r="D115" s="109" t="s">
        <v>127</v>
      </c>
      <c r="E115" s="110" t="s">
        <v>194</v>
      </c>
      <c r="F115" s="111" t="s">
        <v>195</v>
      </c>
      <c r="G115" s="112" t="s">
        <v>196</v>
      </c>
      <c r="H115" s="113">
        <v>0.59799999999999998</v>
      </c>
      <c r="I115" s="114"/>
      <c r="J115" s="115">
        <f>ROUND(I115*H115,2)</f>
        <v>0</v>
      </c>
      <c r="K115" s="111" t="s">
        <v>131</v>
      </c>
      <c r="L115" s="29"/>
      <c r="M115" s="116" t="s">
        <v>19</v>
      </c>
      <c r="N115" s="117" t="s">
        <v>42</v>
      </c>
      <c r="P115" s="118">
        <f>O115*H115</f>
        <v>0</v>
      </c>
      <c r="Q115" s="118">
        <v>0</v>
      </c>
      <c r="R115" s="118">
        <f>Q115*H115</f>
        <v>0</v>
      </c>
      <c r="S115" s="118">
        <v>0</v>
      </c>
      <c r="T115" s="119">
        <f>S115*H115</f>
        <v>0</v>
      </c>
      <c r="AR115" s="120" t="s">
        <v>132</v>
      </c>
      <c r="AT115" s="120" t="s">
        <v>127</v>
      </c>
      <c r="AU115" s="120" t="s">
        <v>71</v>
      </c>
      <c r="AY115" s="14" t="s">
        <v>133</v>
      </c>
      <c r="BE115" s="121">
        <f>IF(N115="základní",J115,0)</f>
        <v>0</v>
      </c>
      <c r="BF115" s="121">
        <f>IF(N115="snížená",J115,0)</f>
        <v>0</v>
      </c>
      <c r="BG115" s="121">
        <f>IF(N115="zákl. přenesená",J115,0)</f>
        <v>0</v>
      </c>
      <c r="BH115" s="121">
        <f>IF(N115="sníž. přenesená",J115,0)</f>
        <v>0</v>
      </c>
      <c r="BI115" s="121">
        <f>IF(N115="nulová",J115,0)</f>
        <v>0</v>
      </c>
      <c r="BJ115" s="14" t="s">
        <v>78</v>
      </c>
      <c r="BK115" s="121">
        <f>ROUND(I115*H115,2)</f>
        <v>0</v>
      </c>
      <c r="BL115" s="14" t="s">
        <v>132</v>
      </c>
      <c r="BM115" s="120" t="s">
        <v>197</v>
      </c>
    </row>
    <row r="116" spans="2:65" s="1" customFormat="1" ht="11.25">
      <c r="B116" s="29"/>
      <c r="D116" s="122" t="s">
        <v>135</v>
      </c>
      <c r="F116" s="123" t="s">
        <v>195</v>
      </c>
      <c r="I116" s="124"/>
      <c r="L116" s="29"/>
      <c r="M116" s="125"/>
      <c r="T116" s="50"/>
      <c r="AT116" s="14" t="s">
        <v>135</v>
      </c>
      <c r="AU116" s="14" t="s">
        <v>71</v>
      </c>
    </row>
    <row r="117" spans="2:65" s="1" customFormat="1" ht="11.25">
      <c r="B117" s="29"/>
      <c r="D117" s="126" t="s">
        <v>137</v>
      </c>
      <c r="F117" s="127" t="s">
        <v>198</v>
      </c>
      <c r="I117" s="124"/>
      <c r="L117" s="29"/>
      <c r="M117" s="125"/>
      <c r="T117" s="50"/>
      <c r="AT117" s="14" t="s">
        <v>137</v>
      </c>
      <c r="AU117" s="14" t="s">
        <v>71</v>
      </c>
    </row>
    <row r="118" spans="2:65" s="9" customFormat="1" ht="11.25">
      <c r="B118" s="128"/>
      <c r="D118" s="122" t="s">
        <v>139</v>
      </c>
      <c r="E118" s="129" t="s">
        <v>19</v>
      </c>
      <c r="F118" s="130" t="s">
        <v>199</v>
      </c>
      <c r="H118" s="131">
        <v>0.59799999999999998</v>
      </c>
      <c r="I118" s="132"/>
      <c r="L118" s="128"/>
      <c r="M118" s="133"/>
      <c r="T118" s="134"/>
      <c r="AT118" s="129" t="s">
        <v>139</v>
      </c>
      <c r="AU118" s="129" t="s">
        <v>71</v>
      </c>
      <c r="AV118" s="9" t="s">
        <v>80</v>
      </c>
      <c r="AW118" s="9" t="s">
        <v>33</v>
      </c>
      <c r="AX118" s="9" t="s">
        <v>71</v>
      </c>
      <c r="AY118" s="129" t="s">
        <v>133</v>
      </c>
    </row>
    <row r="119" spans="2:65" s="10" customFormat="1" ht="11.25">
      <c r="B119" s="135"/>
      <c r="D119" s="122" t="s">
        <v>139</v>
      </c>
      <c r="E119" s="136" t="s">
        <v>19</v>
      </c>
      <c r="F119" s="137" t="s">
        <v>171</v>
      </c>
      <c r="H119" s="138">
        <v>0.59799999999999998</v>
      </c>
      <c r="I119" s="139"/>
      <c r="L119" s="135"/>
      <c r="M119" s="140"/>
      <c r="T119" s="141"/>
      <c r="AT119" s="136" t="s">
        <v>139</v>
      </c>
      <c r="AU119" s="136" t="s">
        <v>71</v>
      </c>
      <c r="AV119" s="10" t="s">
        <v>132</v>
      </c>
      <c r="AW119" s="10" t="s">
        <v>33</v>
      </c>
      <c r="AX119" s="10" t="s">
        <v>78</v>
      </c>
      <c r="AY119" s="136" t="s">
        <v>133</v>
      </c>
    </row>
    <row r="120" spans="2:65" s="1" customFormat="1" ht="33" customHeight="1">
      <c r="B120" s="29"/>
      <c r="C120" s="109" t="s">
        <v>200</v>
      </c>
      <c r="D120" s="109" t="s">
        <v>127</v>
      </c>
      <c r="E120" s="110" t="s">
        <v>201</v>
      </c>
      <c r="F120" s="111" t="s">
        <v>202</v>
      </c>
      <c r="G120" s="112" t="s">
        <v>203</v>
      </c>
      <c r="H120" s="113">
        <v>6</v>
      </c>
      <c r="I120" s="114"/>
      <c r="J120" s="115">
        <f>ROUND(I120*H120,2)</f>
        <v>0</v>
      </c>
      <c r="K120" s="111" t="s">
        <v>131</v>
      </c>
      <c r="L120" s="29"/>
      <c r="M120" s="116" t="s">
        <v>19</v>
      </c>
      <c r="N120" s="117" t="s">
        <v>42</v>
      </c>
      <c r="P120" s="118">
        <f>O120*H120</f>
        <v>0</v>
      </c>
      <c r="Q120" s="118">
        <v>0</v>
      </c>
      <c r="R120" s="118">
        <f>Q120*H120</f>
        <v>0</v>
      </c>
      <c r="S120" s="118">
        <v>0</v>
      </c>
      <c r="T120" s="119">
        <f>S120*H120</f>
        <v>0</v>
      </c>
      <c r="AR120" s="120" t="s">
        <v>132</v>
      </c>
      <c r="AT120" s="120" t="s">
        <v>127</v>
      </c>
      <c r="AU120" s="120" t="s">
        <v>71</v>
      </c>
      <c r="AY120" s="14" t="s">
        <v>133</v>
      </c>
      <c r="BE120" s="121">
        <f>IF(N120="základní",J120,0)</f>
        <v>0</v>
      </c>
      <c r="BF120" s="121">
        <f>IF(N120="snížená",J120,0)</f>
        <v>0</v>
      </c>
      <c r="BG120" s="121">
        <f>IF(N120="zákl. přenesená",J120,0)</f>
        <v>0</v>
      </c>
      <c r="BH120" s="121">
        <f>IF(N120="sníž. přenesená",J120,0)</f>
        <v>0</v>
      </c>
      <c r="BI120" s="121">
        <f>IF(N120="nulová",J120,0)</f>
        <v>0</v>
      </c>
      <c r="BJ120" s="14" t="s">
        <v>78</v>
      </c>
      <c r="BK120" s="121">
        <f>ROUND(I120*H120,2)</f>
        <v>0</v>
      </c>
      <c r="BL120" s="14" t="s">
        <v>132</v>
      </c>
      <c r="BM120" s="120" t="s">
        <v>204</v>
      </c>
    </row>
    <row r="121" spans="2:65" s="1" customFormat="1" ht="29.25">
      <c r="B121" s="29"/>
      <c r="D121" s="122" t="s">
        <v>135</v>
      </c>
      <c r="F121" s="123" t="s">
        <v>205</v>
      </c>
      <c r="I121" s="124"/>
      <c r="L121" s="29"/>
      <c r="M121" s="125"/>
      <c r="T121" s="50"/>
      <c r="AT121" s="14" t="s">
        <v>135</v>
      </c>
      <c r="AU121" s="14" t="s">
        <v>71</v>
      </c>
    </row>
    <row r="122" spans="2:65" s="1" customFormat="1" ht="11.25">
      <c r="B122" s="29"/>
      <c r="D122" s="126" t="s">
        <v>137</v>
      </c>
      <c r="F122" s="127" t="s">
        <v>206</v>
      </c>
      <c r="I122" s="124"/>
      <c r="L122" s="29"/>
      <c r="M122" s="125"/>
      <c r="T122" s="50"/>
      <c r="AT122" s="14" t="s">
        <v>137</v>
      </c>
      <c r="AU122" s="14" t="s">
        <v>71</v>
      </c>
    </row>
    <row r="123" spans="2:65" s="9" customFormat="1" ht="11.25">
      <c r="B123" s="128"/>
      <c r="D123" s="122" t="s">
        <v>139</v>
      </c>
      <c r="E123" s="129" t="s">
        <v>19</v>
      </c>
      <c r="F123" s="130" t="s">
        <v>207</v>
      </c>
      <c r="H123" s="131">
        <v>6</v>
      </c>
      <c r="I123" s="132"/>
      <c r="L123" s="128"/>
      <c r="M123" s="133"/>
      <c r="T123" s="134"/>
      <c r="AT123" s="129" t="s">
        <v>139</v>
      </c>
      <c r="AU123" s="129" t="s">
        <v>71</v>
      </c>
      <c r="AV123" s="9" t="s">
        <v>80</v>
      </c>
      <c r="AW123" s="9" t="s">
        <v>33</v>
      </c>
      <c r="AX123" s="9" t="s">
        <v>78</v>
      </c>
      <c r="AY123" s="129" t="s">
        <v>133</v>
      </c>
    </row>
    <row r="124" spans="2:65" s="1" customFormat="1" ht="24.2" customHeight="1">
      <c r="B124" s="29"/>
      <c r="C124" s="109" t="s">
        <v>8</v>
      </c>
      <c r="D124" s="109" t="s">
        <v>127</v>
      </c>
      <c r="E124" s="110" t="s">
        <v>208</v>
      </c>
      <c r="F124" s="111" t="s">
        <v>209</v>
      </c>
      <c r="G124" s="112" t="s">
        <v>203</v>
      </c>
      <c r="H124" s="113">
        <v>6</v>
      </c>
      <c r="I124" s="114"/>
      <c r="J124" s="115">
        <f>ROUND(I124*H124,2)</f>
        <v>0</v>
      </c>
      <c r="K124" s="111" t="s">
        <v>131</v>
      </c>
      <c r="L124" s="29"/>
      <c r="M124" s="116" t="s">
        <v>19</v>
      </c>
      <c r="N124" s="117" t="s">
        <v>42</v>
      </c>
      <c r="P124" s="118">
        <f>O124*H124</f>
        <v>0</v>
      </c>
      <c r="Q124" s="118">
        <v>0</v>
      </c>
      <c r="R124" s="118">
        <f>Q124*H124</f>
        <v>0</v>
      </c>
      <c r="S124" s="118">
        <v>0</v>
      </c>
      <c r="T124" s="119">
        <f>S124*H124</f>
        <v>0</v>
      </c>
      <c r="AR124" s="120" t="s">
        <v>132</v>
      </c>
      <c r="AT124" s="120" t="s">
        <v>127</v>
      </c>
      <c r="AU124" s="120" t="s">
        <v>71</v>
      </c>
      <c r="AY124" s="14" t="s">
        <v>133</v>
      </c>
      <c r="BE124" s="121">
        <f>IF(N124="základní",J124,0)</f>
        <v>0</v>
      </c>
      <c r="BF124" s="121">
        <f>IF(N124="snížená",J124,0)</f>
        <v>0</v>
      </c>
      <c r="BG124" s="121">
        <f>IF(N124="zákl. přenesená",J124,0)</f>
        <v>0</v>
      </c>
      <c r="BH124" s="121">
        <f>IF(N124="sníž. přenesená",J124,0)</f>
        <v>0</v>
      </c>
      <c r="BI124" s="121">
        <f>IF(N124="nulová",J124,0)</f>
        <v>0</v>
      </c>
      <c r="BJ124" s="14" t="s">
        <v>78</v>
      </c>
      <c r="BK124" s="121">
        <f>ROUND(I124*H124,2)</f>
        <v>0</v>
      </c>
      <c r="BL124" s="14" t="s">
        <v>132</v>
      </c>
      <c r="BM124" s="120" t="s">
        <v>210</v>
      </c>
    </row>
    <row r="125" spans="2:65" s="1" customFormat="1" ht="19.5">
      <c r="B125" s="29"/>
      <c r="D125" s="122" t="s">
        <v>135</v>
      </c>
      <c r="F125" s="123" t="s">
        <v>211</v>
      </c>
      <c r="I125" s="124"/>
      <c r="L125" s="29"/>
      <c r="M125" s="125"/>
      <c r="T125" s="50"/>
      <c r="AT125" s="14" t="s">
        <v>135</v>
      </c>
      <c r="AU125" s="14" t="s">
        <v>71</v>
      </c>
    </row>
    <row r="126" spans="2:65" s="1" customFormat="1" ht="11.25">
      <c r="B126" s="29"/>
      <c r="D126" s="126" t="s">
        <v>137</v>
      </c>
      <c r="F126" s="127" t="s">
        <v>212</v>
      </c>
      <c r="I126" s="124"/>
      <c r="L126" s="29"/>
      <c r="M126" s="125"/>
      <c r="T126" s="50"/>
      <c r="AT126" s="14" t="s">
        <v>137</v>
      </c>
      <c r="AU126" s="14" t="s">
        <v>71</v>
      </c>
    </row>
    <row r="127" spans="2:65" s="9" customFormat="1" ht="11.25">
      <c r="B127" s="128"/>
      <c r="D127" s="122" t="s">
        <v>139</v>
      </c>
      <c r="E127" s="129" t="s">
        <v>19</v>
      </c>
      <c r="F127" s="130" t="s">
        <v>213</v>
      </c>
      <c r="H127" s="131">
        <v>6</v>
      </c>
      <c r="I127" s="132"/>
      <c r="L127" s="128"/>
      <c r="M127" s="133"/>
      <c r="T127" s="134"/>
      <c r="AT127" s="129" t="s">
        <v>139</v>
      </c>
      <c r="AU127" s="129" t="s">
        <v>71</v>
      </c>
      <c r="AV127" s="9" t="s">
        <v>80</v>
      </c>
      <c r="AW127" s="9" t="s">
        <v>33</v>
      </c>
      <c r="AX127" s="9" t="s">
        <v>78</v>
      </c>
      <c r="AY127" s="129" t="s">
        <v>133</v>
      </c>
    </row>
    <row r="128" spans="2:65" s="1" customFormat="1" ht="21.75" customHeight="1">
      <c r="B128" s="29"/>
      <c r="C128" s="142" t="s">
        <v>214</v>
      </c>
      <c r="D128" s="142" t="s">
        <v>173</v>
      </c>
      <c r="E128" s="143" t="s">
        <v>215</v>
      </c>
      <c r="F128" s="144" t="s">
        <v>216</v>
      </c>
      <c r="G128" s="145" t="s">
        <v>203</v>
      </c>
      <c r="H128" s="146">
        <v>3</v>
      </c>
      <c r="I128" s="147"/>
      <c r="J128" s="148">
        <f>ROUND(I128*H128,2)</f>
        <v>0</v>
      </c>
      <c r="K128" s="144" t="s">
        <v>131</v>
      </c>
      <c r="L128" s="149"/>
      <c r="M128" s="150" t="s">
        <v>19</v>
      </c>
      <c r="N128" s="151" t="s">
        <v>42</v>
      </c>
      <c r="P128" s="118">
        <f>O128*H128</f>
        <v>0</v>
      </c>
      <c r="Q128" s="118">
        <v>4.0000000000000001E-3</v>
      </c>
      <c r="R128" s="118">
        <f>Q128*H128</f>
        <v>1.2E-2</v>
      </c>
      <c r="S128" s="118">
        <v>0</v>
      </c>
      <c r="T128" s="119">
        <f>S128*H128</f>
        <v>0</v>
      </c>
      <c r="AR128" s="120" t="s">
        <v>177</v>
      </c>
      <c r="AT128" s="120" t="s">
        <v>173</v>
      </c>
      <c r="AU128" s="120" t="s">
        <v>71</v>
      </c>
      <c r="AY128" s="14" t="s">
        <v>133</v>
      </c>
      <c r="BE128" s="121">
        <f>IF(N128="základní",J128,0)</f>
        <v>0</v>
      </c>
      <c r="BF128" s="121">
        <f>IF(N128="snížená",J128,0)</f>
        <v>0</v>
      </c>
      <c r="BG128" s="121">
        <f>IF(N128="zákl. přenesená",J128,0)</f>
        <v>0</v>
      </c>
      <c r="BH128" s="121">
        <f>IF(N128="sníž. přenesená",J128,0)</f>
        <v>0</v>
      </c>
      <c r="BI128" s="121">
        <f>IF(N128="nulová",J128,0)</f>
        <v>0</v>
      </c>
      <c r="BJ128" s="14" t="s">
        <v>78</v>
      </c>
      <c r="BK128" s="121">
        <f>ROUND(I128*H128,2)</f>
        <v>0</v>
      </c>
      <c r="BL128" s="14" t="s">
        <v>132</v>
      </c>
      <c r="BM128" s="120" t="s">
        <v>217</v>
      </c>
    </row>
    <row r="129" spans="2:65" s="1" customFormat="1" ht="11.25">
      <c r="B129" s="29"/>
      <c r="D129" s="122" t="s">
        <v>135</v>
      </c>
      <c r="F129" s="123" t="s">
        <v>216</v>
      </c>
      <c r="I129" s="124"/>
      <c r="L129" s="29"/>
      <c r="M129" s="125"/>
      <c r="T129" s="50"/>
      <c r="AT129" s="14" t="s">
        <v>135</v>
      </c>
      <c r="AU129" s="14" t="s">
        <v>71</v>
      </c>
    </row>
    <row r="130" spans="2:65" s="1" customFormat="1" ht="21.75" customHeight="1">
      <c r="B130" s="29"/>
      <c r="C130" s="142" t="s">
        <v>218</v>
      </c>
      <c r="D130" s="142" t="s">
        <v>173</v>
      </c>
      <c r="E130" s="143" t="s">
        <v>219</v>
      </c>
      <c r="F130" s="144" t="s">
        <v>220</v>
      </c>
      <c r="G130" s="145" t="s">
        <v>203</v>
      </c>
      <c r="H130" s="146">
        <v>3</v>
      </c>
      <c r="I130" s="147"/>
      <c r="J130" s="148">
        <f>ROUND(I130*H130,2)</f>
        <v>0</v>
      </c>
      <c r="K130" s="144" t="s">
        <v>131</v>
      </c>
      <c r="L130" s="149"/>
      <c r="M130" s="150" t="s">
        <v>19</v>
      </c>
      <c r="N130" s="151" t="s">
        <v>42</v>
      </c>
      <c r="P130" s="118">
        <f>O130*H130</f>
        <v>0</v>
      </c>
      <c r="Q130" s="118">
        <v>3.5999999999999999E-3</v>
      </c>
      <c r="R130" s="118">
        <f>Q130*H130</f>
        <v>1.0800000000000001E-2</v>
      </c>
      <c r="S130" s="118">
        <v>0</v>
      </c>
      <c r="T130" s="119">
        <f>S130*H130</f>
        <v>0</v>
      </c>
      <c r="AR130" s="120" t="s">
        <v>177</v>
      </c>
      <c r="AT130" s="120" t="s">
        <v>173</v>
      </c>
      <c r="AU130" s="120" t="s">
        <v>71</v>
      </c>
      <c r="AY130" s="14" t="s">
        <v>133</v>
      </c>
      <c r="BE130" s="121">
        <f>IF(N130="základní",J130,0)</f>
        <v>0</v>
      </c>
      <c r="BF130" s="121">
        <f>IF(N130="snížená",J130,0)</f>
        <v>0</v>
      </c>
      <c r="BG130" s="121">
        <f>IF(N130="zákl. přenesená",J130,0)</f>
        <v>0</v>
      </c>
      <c r="BH130" s="121">
        <f>IF(N130="sníž. přenesená",J130,0)</f>
        <v>0</v>
      </c>
      <c r="BI130" s="121">
        <f>IF(N130="nulová",J130,0)</f>
        <v>0</v>
      </c>
      <c r="BJ130" s="14" t="s">
        <v>78</v>
      </c>
      <c r="BK130" s="121">
        <f>ROUND(I130*H130,2)</f>
        <v>0</v>
      </c>
      <c r="BL130" s="14" t="s">
        <v>132</v>
      </c>
      <c r="BM130" s="120" t="s">
        <v>221</v>
      </c>
    </row>
    <row r="131" spans="2:65" s="1" customFormat="1" ht="11.25">
      <c r="B131" s="29"/>
      <c r="D131" s="122" t="s">
        <v>135</v>
      </c>
      <c r="F131" s="123" t="s">
        <v>220</v>
      </c>
      <c r="I131" s="124"/>
      <c r="L131" s="29"/>
      <c r="M131" s="125"/>
      <c r="T131" s="50"/>
      <c r="AT131" s="14" t="s">
        <v>135</v>
      </c>
      <c r="AU131" s="14" t="s">
        <v>71</v>
      </c>
    </row>
    <row r="132" spans="2:65" s="1" customFormat="1" ht="24.2" customHeight="1">
      <c r="B132" s="29"/>
      <c r="C132" s="109" t="s">
        <v>222</v>
      </c>
      <c r="D132" s="109" t="s">
        <v>127</v>
      </c>
      <c r="E132" s="110" t="s">
        <v>223</v>
      </c>
      <c r="F132" s="111" t="s">
        <v>224</v>
      </c>
      <c r="G132" s="112" t="s">
        <v>203</v>
      </c>
      <c r="H132" s="113">
        <v>6</v>
      </c>
      <c r="I132" s="114"/>
      <c r="J132" s="115">
        <f>ROUND(I132*H132,2)</f>
        <v>0</v>
      </c>
      <c r="K132" s="111" t="s">
        <v>131</v>
      </c>
      <c r="L132" s="29"/>
      <c r="M132" s="116" t="s">
        <v>19</v>
      </c>
      <c r="N132" s="117" t="s">
        <v>42</v>
      </c>
      <c r="P132" s="118">
        <f>O132*H132</f>
        <v>0</v>
      </c>
      <c r="Q132" s="118">
        <v>0</v>
      </c>
      <c r="R132" s="118">
        <f>Q132*H132</f>
        <v>0</v>
      </c>
      <c r="S132" s="118">
        <v>0</v>
      </c>
      <c r="T132" s="119">
        <f>S132*H132</f>
        <v>0</v>
      </c>
      <c r="AR132" s="120" t="s">
        <v>132</v>
      </c>
      <c r="AT132" s="120" t="s">
        <v>127</v>
      </c>
      <c r="AU132" s="120" t="s">
        <v>71</v>
      </c>
      <c r="AY132" s="14" t="s">
        <v>133</v>
      </c>
      <c r="BE132" s="121">
        <f>IF(N132="základní",J132,0)</f>
        <v>0</v>
      </c>
      <c r="BF132" s="121">
        <f>IF(N132="snížená",J132,0)</f>
        <v>0</v>
      </c>
      <c r="BG132" s="121">
        <f>IF(N132="zákl. přenesená",J132,0)</f>
        <v>0</v>
      </c>
      <c r="BH132" s="121">
        <f>IF(N132="sníž. přenesená",J132,0)</f>
        <v>0</v>
      </c>
      <c r="BI132" s="121">
        <f>IF(N132="nulová",J132,0)</f>
        <v>0</v>
      </c>
      <c r="BJ132" s="14" t="s">
        <v>78</v>
      </c>
      <c r="BK132" s="121">
        <f>ROUND(I132*H132,2)</f>
        <v>0</v>
      </c>
      <c r="BL132" s="14" t="s">
        <v>132</v>
      </c>
      <c r="BM132" s="120" t="s">
        <v>225</v>
      </c>
    </row>
    <row r="133" spans="2:65" s="1" customFormat="1" ht="19.5">
      <c r="B133" s="29"/>
      <c r="D133" s="122" t="s">
        <v>135</v>
      </c>
      <c r="F133" s="123" t="s">
        <v>226</v>
      </c>
      <c r="I133" s="124"/>
      <c r="L133" s="29"/>
      <c r="M133" s="125"/>
      <c r="T133" s="50"/>
      <c r="AT133" s="14" t="s">
        <v>135</v>
      </c>
      <c r="AU133" s="14" t="s">
        <v>71</v>
      </c>
    </row>
    <row r="134" spans="2:65" s="1" customFormat="1" ht="11.25">
      <c r="B134" s="29"/>
      <c r="D134" s="126" t="s">
        <v>137</v>
      </c>
      <c r="F134" s="127" t="s">
        <v>227</v>
      </c>
      <c r="I134" s="124"/>
      <c r="L134" s="29"/>
      <c r="M134" s="125"/>
      <c r="T134" s="50"/>
      <c r="AT134" s="14" t="s">
        <v>137</v>
      </c>
      <c r="AU134" s="14" t="s">
        <v>71</v>
      </c>
    </row>
    <row r="135" spans="2:65" s="9" customFormat="1" ht="11.25">
      <c r="B135" s="128"/>
      <c r="D135" s="122" t="s">
        <v>139</v>
      </c>
      <c r="E135" s="129" t="s">
        <v>19</v>
      </c>
      <c r="F135" s="130" t="s">
        <v>228</v>
      </c>
      <c r="H135" s="131">
        <v>6</v>
      </c>
      <c r="I135" s="132"/>
      <c r="L135" s="128"/>
      <c r="M135" s="133"/>
      <c r="T135" s="134"/>
      <c r="AT135" s="129" t="s">
        <v>139</v>
      </c>
      <c r="AU135" s="129" t="s">
        <v>71</v>
      </c>
      <c r="AV135" s="9" t="s">
        <v>80</v>
      </c>
      <c r="AW135" s="9" t="s">
        <v>33</v>
      </c>
      <c r="AX135" s="9" t="s">
        <v>78</v>
      </c>
      <c r="AY135" s="129" t="s">
        <v>133</v>
      </c>
    </row>
    <row r="136" spans="2:65" s="1" customFormat="1" ht="33" customHeight="1">
      <c r="B136" s="29"/>
      <c r="C136" s="109" t="s">
        <v>229</v>
      </c>
      <c r="D136" s="109" t="s">
        <v>127</v>
      </c>
      <c r="E136" s="110" t="s">
        <v>230</v>
      </c>
      <c r="F136" s="111" t="s">
        <v>231</v>
      </c>
      <c r="G136" s="112" t="s">
        <v>203</v>
      </c>
      <c r="H136" s="113">
        <v>6</v>
      </c>
      <c r="I136" s="114"/>
      <c r="J136" s="115">
        <f>ROUND(I136*H136,2)</f>
        <v>0</v>
      </c>
      <c r="K136" s="111" t="s">
        <v>131</v>
      </c>
      <c r="L136" s="29"/>
      <c r="M136" s="116" t="s">
        <v>19</v>
      </c>
      <c r="N136" s="117" t="s">
        <v>42</v>
      </c>
      <c r="P136" s="118">
        <f>O136*H136</f>
        <v>0</v>
      </c>
      <c r="Q136" s="118">
        <v>5.8E-5</v>
      </c>
      <c r="R136" s="118">
        <f>Q136*H136</f>
        <v>3.48E-4</v>
      </c>
      <c r="S136" s="118">
        <v>0</v>
      </c>
      <c r="T136" s="119">
        <f>S136*H136</f>
        <v>0</v>
      </c>
      <c r="AR136" s="120" t="s">
        <v>132</v>
      </c>
      <c r="AT136" s="120" t="s">
        <v>127</v>
      </c>
      <c r="AU136" s="120" t="s">
        <v>71</v>
      </c>
      <c r="AY136" s="14" t="s">
        <v>133</v>
      </c>
      <c r="BE136" s="121">
        <f>IF(N136="základní",J136,0)</f>
        <v>0</v>
      </c>
      <c r="BF136" s="121">
        <f>IF(N136="snížená",J136,0)</f>
        <v>0</v>
      </c>
      <c r="BG136" s="121">
        <f>IF(N136="zákl. přenesená",J136,0)</f>
        <v>0</v>
      </c>
      <c r="BH136" s="121">
        <f>IF(N136="sníž. přenesená",J136,0)</f>
        <v>0</v>
      </c>
      <c r="BI136" s="121">
        <f>IF(N136="nulová",J136,0)</f>
        <v>0</v>
      </c>
      <c r="BJ136" s="14" t="s">
        <v>78</v>
      </c>
      <c r="BK136" s="121">
        <f>ROUND(I136*H136,2)</f>
        <v>0</v>
      </c>
      <c r="BL136" s="14" t="s">
        <v>132</v>
      </c>
      <c r="BM136" s="120" t="s">
        <v>232</v>
      </c>
    </row>
    <row r="137" spans="2:65" s="1" customFormat="1" ht="19.5">
      <c r="B137" s="29"/>
      <c r="D137" s="122" t="s">
        <v>135</v>
      </c>
      <c r="F137" s="123" t="s">
        <v>233</v>
      </c>
      <c r="I137" s="124"/>
      <c r="L137" s="29"/>
      <c r="M137" s="125"/>
      <c r="T137" s="50"/>
      <c r="AT137" s="14" t="s">
        <v>135</v>
      </c>
      <c r="AU137" s="14" t="s">
        <v>71</v>
      </c>
    </row>
    <row r="138" spans="2:65" s="1" customFormat="1" ht="11.25">
      <c r="B138" s="29"/>
      <c r="D138" s="126" t="s">
        <v>137</v>
      </c>
      <c r="F138" s="127" t="s">
        <v>234</v>
      </c>
      <c r="I138" s="124"/>
      <c r="L138" s="29"/>
      <c r="M138" s="125"/>
      <c r="T138" s="50"/>
      <c r="AT138" s="14" t="s">
        <v>137</v>
      </c>
      <c r="AU138" s="14" t="s">
        <v>71</v>
      </c>
    </row>
    <row r="139" spans="2:65" s="9" customFormat="1" ht="22.5">
      <c r="B139" s="128"/>
      <c r="D139" s="122" t="s">
        <v>139</v>
      </c>
      <c r="E139" s="129" t="s">
        <v>19</v>
      </c>
      <c r="F139" s="130" t="s">
        <v>235</v>
      </c>
      <c r="H139" s="131">
        <v>6</v>
      </c>
      <c r="I139" s="132"/>
      <c r="L139" s="128"/>
      <c r="M139" s="133"/>
      <c r="T139" s="134"/>
      <c r="AT139" s="129" t="s">
        <v>139</v>
      </c>
      <c r="AU139" s="129" t="s">
        <v>71</v>
      </c>
      <c r="AV139" s="9" t="s">
        <v>80</v>
      </c>
      <c r="AW139" s="9" t="s">
        <v>33</v>
      </c>
      <c r="AX139" s="9" t="s">
        <v>78</v>
      </c>
      <c r="AY139" s="129" t="s">
        <v>133</v>
      </c>
    </row>
    <row r="140" spans="2:65" s="1" customFormat="1" ht="21.75" customHeight="1">
      <c r="B140" s="29"/>
      <c r="C140" s="142" t="s">
        <v>236</v>
      </c>
      <c r="D140" s="142" t="s">
        <v>173</v>
      </c>
      <c r="E140" s="143" t="s">
        <v>237</v>
      </c>
      <c r="F140" s="144" t="s">
        <v>238</v>
      </c>
      <c r="G140" s="145" t="s">
        <v>203</v>
      </c>
      <c r="H140" s="146">
        <v>18</v>
      </c>
      <c r="I140" s="147"/>
      <c r="J140" s="148">
        <f>ROUND(I140*H140,2)</f>
        <v>0</v>
      </c>
      <c r="K140" s="144" t="s">
        <v>131</v>
      </c>
      <c r="L140" s="149"/>
      <c r="M140" s="150" t="s">
        <v>19</v>
      </c>
      <c r="N140" s="151" t="s">
        <v>42</v>
      </c>
      <c r="P140" s="118">
        <f>O140*H140</f>
        <v>0</v>
      </c>
      <c r="Q140" s="118">
        <v>4.7200000000000002E-3</v>
      </c>
      <c r="R140" s="118">
        <f>Q140*H140</f>
        <v>8.4960000000000008E-2</v>
      </c>
      <c r="S140" s="118">
        <v>0</v>
      </c>
      <c r="T140" s="119">
        <f>S140*H140</f>
        <v>0</v>
      </c>
      <c r="AR140" s="120" t="s">
        <v>177</v>
      </c>
      <c r="AT140" s="120" t="s">
        <v>173</v>
      </c>
      <c r="AU140" s="120" t="s">
        <v>71</v>
      </c>
      <c r="AY140" s="14" t="s">
        <v>133</v>
      </c>
      <c r="BE140" s="121">
        <f>IF(N140="základní",J140,0)</f>
        <v>0</v>
      </c>
      <c r="BF140" s="121">
        <f>IF(N140="snížená",J140,0)</f>
        <v>0</v>
      </c>
      <c r="BG140" s="121">
        <f>IF(N140="zákl. přenesená",J140,0)</f>
        <v>0</v>
      </c>
      <c r="BH140" s="121">
        <f>IF(N140="sníž. přenesená",J140,0)</f>
        <v>0</v>
      </c>
      <c r="BI140" s="121">
        <f>IF(N140="nulová",J140,0)</f>
        <v>0</v>
      </c>
      <c r="BJ140" s="14" t="s">
        <v>78</v>
      </c>
      <c r="BK140" s="121">
        <f>ROUND(I140*H140,2)</f>
        <v>0</v>
      </c>
      <c r="BL140" s="14" t="s">
        <v>132</v>
      </c>
      <c r="BM140" s="120" t="s">
        <v>239</v>
      </c>
    </row>
    <row r="141" spans="2:65" s="1" customFormat="1" ht="11.25">
      <c r="B141" s="29"/>
      <c r="D141" s="122" t="s">
        <v>135</v>
      </c>
      <c r="F141" s="123" t="s">
        <v>238</v>
      </c>
      <c r="I141" s="124"/>
      <c r="L141" s="29"/>
      <c r="M141" s="125"/>
      <c r="T141" s="50"/>
      <c r="AT141" s="14" t="s">
        <v>135</v>
      </c>
      <c r="AU141" s="14" t="s">
        <v>71</v>
      </c>
    </row>
    <row r="142" spans="2:65" s="9" customFormat="1" ht="11.25">
      <c r="B142" s="128"/>
      <c r="D142" s="122" t="s">
        <v>139</v>
      </c>
      <c r="E142" s="129" t="s">
        <v>19</v>
      </c>
      <c r="F142" s="130" t="s">
        <v>240</v>
      </c>
      <c r="H142" s="131">
        <v>18</v>
      </c>
      <c r="I142" s="132"/>
      <c r="L142" s="128"/>
      <c r="M142" s="133"/>
      <c r="T142" s="134"/>
      <c r="AT142" s="129" t="s">
        <v>139</v>
      </c>
      <c r="AU142" s="129" t="s">
        <v>71</v>
      </c>
      <c r="AV142" s="9" t="s">
        <v>80</v>
      </c>
      <c r="AW142" s="9" t="s">
        <v>33</v>
      </c>
      <c r="AX142" s="9" t="s">
        <v>78</v>
      </c>
      <c r="AY142" s="129" t="s">
        <v>133</v>
      </c>
    </row>
    <row r="143" spans="2:65" s="1" customFormat="1" ht="24.2" customHeight="1">
      <c r="B143" s="29"/>
      <c r="C143" s="109" t="s">
        <v>241</v>
      </c>
      <c r="D143" s="109" t="s">
        <v>127</v>
      </c>
      <c r="E143" s="110" t="s">
        <v>242</v>
      </c>
      <c r="F143" s="111" t="s">
        <v>243</v>
      </c>
      <c r="G143" s="112" t="s">
        <v>203</v>
      </c>
      <c r="H143" s="113">
        <v>6</v>
      </c>
      <c r="I143" s="114"/>
      <c r="J143" s="115">
        <f>ROUND(I143*H143,2)</f>
        <v>0</v>
      </c>
      <c r="K143" s="111" t="s">
        <v>131</v>
      </c>
      <c r="L143" s="29"/>
      <c r="M143" s="116" t="s">
        <v>19</v>
      </c>
      <c r="N143" s="117" t="s">
        <v>42</v>
      </c>
      <c r="P143" s="118">
        <f>O143*H143</f>
        <v>0</v>
      </c>
      <c r="Q143" s="118">
        <v>2.0823999999999999E-3</v>
      </c>
      <c r="R143" s="118">
        <f>Q143*H143</f>
        <v>1.2494399999999999E-2</v>
      </c>
      <c r="S143" s="118">
        <v>0</v>
      </c>
      <c r="T143" s="119">
        <f>S143*H143</f>
        <v>0</v>
      </c>
      <c r="AR143" s="120" t="s">
        <v>132</v>
      </c>
      <c r="AT143" s="120" t="s">
        <v>127</v>
      </c>
      <c r="AU143" s="120" t="s">
        <v>71</v>
      </c>
      <c r="AY143" s="14" t="s">
        <v>133</v>
      </c>
      <c r="BE143" s="121">
        <f>IF(N143="základní",J143,0)</f>
        <v>0</v>
      </c>
      <c r="BF143" s="121">
        <f>IF(N143="snížená",J143,0)</f>
        <v>0</v>
      </c>
      <c r="BG143" s="121">
        <f>IF(N143="zákl. přenesená",J143,0)</f>
        <v>0</v>
      </c>
      <c r="BH143" s="121">
        <f>IF(N143="sníž. přenesená",J143,0)</f>
        <v>0</v>
      </c>
      <c r="BI143" s="121">
        <f>IF(N143="nulová",J143,0)</f>
        <v>0</v>
      </c>
      <c r="BJ143" s="14" t="s">
        <v>78</v>
      </c>
      <c r="BK143" s="121">
        <f>ROUND(I143*H143,2)</f>
        <v>0</v>
      </c>
      <c r="BL143" s="14" t="s">
        <v>132</v>
      </c>
      <c r="BM143" s="120" t="s">
        <v>244</v>
      </c>
    </row>
    <row r="144" spans="2:65" s="1" customFormat="1" ht="19.5">
      <c r="B144" s="29"/>
      <c r="D144" s="122" t="s">
        <v>135</v>
      </c>
      <c r="F144" s="123" t="s">
        <v>245</v>
      </c>
      <c r="I144" s="124"/>
      <c r="L144" s="29"/>
      <c r="M144" s="125"/>
      <c r="T144" s="50"/>
      <c r="AT144" s="14" t="s">
        <v>135</v>
      </c>
      <c r="AU144" s="14" t="s">
        <v>71</v>
      </c>
    </row>
    <row r="145" spans="2:65" s="1" customFormat="1" ht="11.25">
      <c r="B145" s="29"/>
      <c r="D145" s="126" t="s">
        <v>137</v>
      </c>
      <c r="F145" s="127" t="s">
        <v>246</v>
      </c>
      <c r="I145" s="124"/>
      <c r="L145" s="29"/>
      <c r="M145" s="125"/>
      <c r="T145" s="50"/>
      <c r="AT145" s="14" t="s">
        <v>137</v>
      </c>
      <c r="AU145" s="14" t="s">
        <v>71</v>
      </c>
    </row>
    <row r="146" spans="2:65" s="9" customFormat="1" ht="33.75">
      <c r="B146" s="128"/>
      <c r="D146" s="122" t="s">
        <v>139</v>
      </c>
      <c r="E146" s="129" t="s">
        <v>19</v>
      </c>
      <c r="F146" s="130" t="s">
        <v>247</v>
      </c>
      <c r="H146" s="131">
        <v>6</v>
      </c>
      <c r="I146" s="132"/>
      <c r="L146" s="128"/>
      <c r="M146" s="133"/>
      <c r="T146" s="134"/>
      <c r="AT146" s="129" t="s">
        <v>139</v>
      </c>
      <c r="AU146" s="129" t="s">
        <v>71</v>
      </c>
      <c r="AV146" s="9" t="s">
        <v>80</v>
      </c>
      <c r="AW146" s="9" t="s">
        <v>33</v>
      </c>
      <c r="AX146" s="9" t="s">
        <v>78</v>
      </c>
      <c r="AY146" s="129" t="s">
        <v>133</v>
      </c>
    </row>
    <row r="147" spans="2:65" s="1" customFormat="1" ht="24.2" customHeight="1">
      <c r="B147" s="29"/>
      <c r="C147" s="109" t="s">
        <v>248</v>
      </c>
      <c r="D147" s="109" t="s">
        <v>127</v>
      </c>
      <c r="E147" s="110" t="s">
        <v>249</v>
      </c>
      <c r="F147" s="111" t="s">
        <v>250</v>
      </c>
      <c r="G147" s="112" t="s">
        <v>196</v>
      </c>
      <c r="H147" s="113">
        <v>9.1999999999999998E-2</v>
      </c>
      <c r="I147" s="114"/>
      <c r="J147" s="115">
        <f>ROUND(I147*H147,2)</f>
        <v>0</v>
      </c>
      <c r="K147" s="111" t="s">
        <v>131</v>
      </c>
      <c r="L147" s="29"/>
      <c r="M147" s="116" t="s">
        <v>19</v>
      </c>
      <c r="N147" s="117" t="s">
        <v>42</v>
      </c>
      <c r="P147" s="118">
        <f>O147*H147</f>
        <v>0</v>
      </c>
      <c r="Q147" s="118">
        <v>0</v>
      </c>
      <c r="R147" s="118">
        <f>Q147*H147</f>
        <v>0</v>
      </c>
      <c r="S147" s="118">
        <v>0</v>
      </c>
      <c r="T147" s="119">
        <f>S147*H147</f>
        <v>0</v>
      </c>
      <c r="AR147" s="120" t="s">
        <v>132</v>
      </c>
      <c r="AT147" s="120" t="s">
        <v>127</v>
      </c>
      <c r="AU147" s="120" t="s">
        <v>71</v>
      </c>
      <c r="AY147" s="14" t="s">
        <v>133</v>
      </c>
      <c r="BE147" s="121">
        <f>IF(N147="základní",J147,0)</f>
        <v>0</v>
      </c>
      <c r="BF147" s="121">
        <f>IF(N147="snížená",J147,0)</f>
        <v>0</v>
      </c>
      <c r="BG147" s="121">
        <f>IF(N147="zákl. přenesená",J147,0)</f>
        <v>0</v>
      </c>
      <c r="BH147" s="121">
        <f>IF(N147="sníž. přenesená",J147,0)</f>
        <v>0</v>
      </c>
      <c r="BI147" s="121">
        <f>IF(N147="nulová",J147,0)</f>
        <v>0</v>
      </c>
      <c r="BJ147" s="14" t="s">
        <v>78</v>
      </c>
      <c r="BK147" s="121">
        <f>ROUND(I147*H147,2)</f>
        <v>0</v>
      </c>
      <c r="BL147" s="14" t="s">
        <v>132</v>
      </c>
      <c r="BM147" s="120" t="s">
        <v>251</v>
      </c>
    </row>
    <row r="148" spans="2:65" s="1" customFormat="1" ht="19.5">
      <c r="B148" s="29"/>
      <c r="D148" s="122" t="s">
        <v>135</v>
      </c>
      <c r="F148" s="123" t="s">
        <v>252</v>
      </c>
      <c r="I148" s="124"/>
      <c r="L148" s="29"/>
      <c r="M148" s="125"/>
      <c r="T148" s="50"/>
      <c r="AT148" s="14" t="s">
        <v>135</v>
      </c>
      <c r="AU148" s="14" t="s">
        <v>71</v>
      </c>
    </row>
    <row r="149" spans="2:65" s="1" customFormat="1" ht="11.25">
      <c r="B149" s="29"/>
      <c r="D149" s="126" t="s">
        <v>137</v>
      </c>
      <c r="F149" s="127" t="s">
        <v>253</v>
      </c>
      <c r="I149" s="124"/>
      <c r="L149" s="29"/>
      <c r="M149" s="125"/>
      <c r="T149" s="50"/>
      <c r="AT149" s="14" t="s">
        <v>137</v>
      </c>
      <c r="AU149" s="14" t="s">
        <v>71</v>
      </c>
    </row>
    <row r="150" spans="2:65" s="9" customFormat="1" ht="22.5">
      <c r="B150" s="128"/>
      <c r="D150" s="122" t="s">
        <v>139</v>
      </c>
      <c r="E150" s="129" t="s">
        <v>19</v>
      </c>
      <c r="F150" s="130" t="s">
        <v>254</v>
      </c>
      <c r="H150" s="131">
        <v>9.1999999999999998E-2</v>
      </c>
      <c r="I150" s="132"/>
      <c r="L150" s="128"/>
      <c r="M150" s="133"/>
      <c r="T150" s="134"/>
      <c r="AT150" s="129" t="s">
        <v>139</v>
      </c>
      <c r="AU150" s="129" t="s">
        <v>71</v>
      </c>
      <c r="AV150" s="9" t="s">
        <v>80</v>
      </c>
      <c r="AW150" s="9" t="s">
        <v>33</v>
      </c>
      <c r="AX150" s="9" t="s">
        <v>78</v>
      </c>
      <c r="AY150" s="129" t="s">
        <v>133</v>
      </c>
    </row>
    <row r="151" spans="2:65" s="1" customFormat="1" ht="24.2" customHeight="1">
      <c r="B151" s="29"/>
      <c r="C151" s="142" t="s">
        <v>255</v>
      </c>
      <c r="D151" s="142" t="s">
        <v>173</v>
      </c>
      <c r="E151" s="143" t="s">
        <v>256</v>
      </c>
      <c r="F151" s="144" t="s">
        <v>257</v>
      </c>
      <c r="G151" s="145" t="s">
        <v>176</v>
      </c>
      <c r="H151" s="146">
        <v>92</v>
      </c>
      <c r="I151" s="147"/>
      <c r="J151" s="148">
        <f>ROUND(I151*H151,2)</f>
        <v>0</v>
      </c>
      <c r="K151" s="144" t="s">
        <v>131</v>
      </c>
      <c r="L151" s="149"/>
      <c r="M151" s="150" t="s">
        <v>19</v>
      </c>
      <c r="N151" s="151" t="s">
        <v>42</v>
      </c>
      <c r="P151" s="118">
        <f>O151*H151</f>
        <v>0</v>
      </c>
      <c r="Q151" s="118">
        <v>1E-3</v>
      </c>
      <c r="R151" s="118">
        <f>Q151*H151</f>
        <v>9.1999999999999998E-2</v>
      </c>
      <c r="S151" s="118">
        <v>0</v>
      </c>
      <c r="T151" s="119">
        <f>S151*H151</f>
        <v>0</v>
      </c>
      <c r="AR151" s="120" t="s">
        <v>177</v>
      </c>
      <c r="AT151" s="120" t="s">
        <v>173</v>
      </c>
      <c r="AU151" s="120" t="s">
        <v>71</v>
      </c>
      <c r="AY151" s="14" t="s">
        <v>133</v>
      </c>
      <c r="BE151" s="121">
        <f>IF(N151="základní",J151,0)</f>
        <v>0</v>
      </c>
      <c r="BF151" s="121">
        <f>IF(N151="snížená",J151,0)</f>
        <v>0</v>
      </c>
      <c r="BG151" s="121">
        <f>IF(N151="zákl. přenesená",J151,0)</f>
        <v>0</v>
      </c>
      <c r="BH151" s="121">
        <f>IF(N151="sníž. přenesená",J151,0)</f>
        <v>0</v>
      </c>
      <c r="BI151" s="121">
        <f>IF(N151="nulová",J151,0)</f>
        <v>0</v>
      </c>
      <c r="BJ151" s="14" t="s">
        <v>78</v>
      </c>
      <c r="BK151" s="121">
        <f>ROUND(I151*H151,2)</f>
        <v>0</v>
      </c>
      <c r="BL151" s="14" t="s">
        <v>132</v>
      </c>
      <c r="BM151" s="120" t="s">
        <v>258</v>
      </c>
    </row>
    <row r="152" spans="2:65" s="1" customFormat="1" ht="11.25">
      <c r="B152" s="29"/>
      <c r="D152" s="122" t="s">
        <v>135</v>
      </c>
      <c r="F152" s="123" t="s">
        <v>259</v>
      </c>
      <c r="I152" s="124"/>
      <c r="L152" s="29"/>
      <c r="M152" s="125"/>
      <c r="T152" s="50"/>
      <c r="AT152" s="14" t="s">
        <v>135</v>
      </c>
      <c r="AU152" s="14" t="s">
        <v>71</v>
      </c>
    </row>
    <row r="153" spans="2:65" s="9" customFormat="1" ht="11.25">
      <c r="B153" s="128"/>
      <c r="D153" s="122" t="s">
        <v>139</v>
      </c>
      <c r="E153" s="129" t="s">
        <v>19</v>
      </c>
      <c r="F153" s="130" t="s">
        <v>260</v>
      </c>
      <c r="H153" s="131">
        <v>92</v>
      </c>
      <c r="I153" s="132"/>
      <c r="L153" s="128"/>
      <c r="M153" s="133"/>
      <c r="T153" s="134"/>
      <c r="AT153" s="129" t="s">
        <v>139</v>
      </c>
      <c r="AU153" s="129" t="s">
        <v>71</v>
      </c>
      <c r="AV153" s="9" t="s">
        <v>80</v>
      </c>
      <c r="AW153" s="9" t="s">
        <v>33</v>
      </c>
      <c r="AX153" s="9" t="s">
        <v>78</v>
      </c>
      <c r="AY153" s="129" t="s">
        <v>133</v>
      </c>
    </row>
    <row r="154" spans="2:65" s="1" customFormat="1" ht="24.2" customHeight="1">
      <c r="B154" s="29"/>
      <c r="C154" s="109" t="s">
        <v>7</v>
      </c>
      <c r="D154" s="109" t="s">
        <v>127</v>
      </c>
      <c r="E154" s="110" t="s">
        <v>261</v>
      </c>
      <c r="F154" s="111" t="s">
        <v>262</v>
      </c>
      <c r="G154" s="112" t="s">
        <v>196</v>
      </c>
      <c r="H154" s="113">
        <v>4.3999999999999997E-2</v>
      </c>
      <c r="I154" s="114"/>
      <c r="J154" s="115">
        <f>ROUND(I154*H154,2)</f>
        <v>0</v>
      </c>
      <c r="K154" s="111" t="s">
        <v>131</v>
      </c>
      <c r="L154" s="29"/>
      <c r="M154" s="116" t="s">
        <v>19</v>
      </c>
      <c r="N154" s="117" t="s">
        <v>42</v>
      </c>
      <c r="P154" s="118">
        <f>O154*H154</f>
        <v>0</v>
      </c>
      <c r="Q154" s="118">
        <v>0</v>
      </c>
      <c r="R154" s="118">
        <f>Q154*H154</f>
        <v>0</v>
      </c>
      <c r="S154" s="118">
        <v>0</v>
      </c>
      <c r="T154" s="119">
        <f>S154*H154</f>
        <v>0</v>
      </c>
      <c r="AR154" s="120" t="s">
        <v>132</v>
      </c>
      <c r="AT154" s="120" t="s">
        <v>127</v>
      </c>
      <c r="AU154" s="120" t="s">
        <v>71</v>
      </c>
      <c r="AY154" s="14" t="s">
        <v>133</v>
      </c>
      <c r="BE154" s="121">
        <f>IF(N154="základní",J154,0)</f>
        <v>0</v>
      </c>
      <c r="BF154" s="121">
        <f>IF(N154="snížená",J154,0)</f>
        <v>0</v>
      </c>
      <c r="BG154" s="121">
        <f>IF(N154="zákl. přenesená",J154,0)</f>
        <v>0</v>
      </c>
      <c r="BH154" s="121">
        <f>IF(N154="sníž. přenesená",J154,0)</f>
        <v>0</v>
      </c>
      <c r="BI154" s="121">
        <f>IF(N154="nulová",J154,0)</f>
        <v>0</v>
      </c>
      <c r="BJ154" s="14" t="s">
        <v>78</v>
      </c>
      <c r="BK154" s="121">
        <f>ROUND(I154*H154,2)</f>
        <v>0</v>
      </c>
      <c r="BL154" s="14" t="s">
        <v>132</v>
      </c>
      <c r="BM154" s="120" t="s">
        <v>263</v>
      </c>
    </row>
    <row r="155" spans="2:65" s="1" customFormat="1" ht="19.5">
      <c r="B155" s="29"/>
      <c r="D155" s="122" t="s">
        <v>135</v>
      </c>
      <c r="F155" s="123" t="s">
        <v>264</v>
      </c>
      <c r="I155" s="124"/>
      <c r="L155" s="29"/>
      <c r="M155" s="125"/>
      <c r="T155" s="50"/>
      <c r="AT155" s="14" t="s">
        <v>135</v>
      </c>
      <c r="AU155" s="14" t="s">
        <v>71</v>
      </c>
    </row>
    <row r="156" spans="2:65" s="1" customFormat="1" ht="11.25">
      <c r="B156" s="29"/>
      <c r="D156" s="126" t="s">
        <v>137</v>
      </c>
      <c r="F156" s="127" t="s">
        <v>265</v>
      </c>
      <c r="I156" s="124"/>
      <c r="L156" s="29"/>
      <c r="M156" s="125"/>
      <c r="T156" s="50"/>
      <c r="AT156" s="14" t="s">
        <v>137</v>
      </c>
      <c r="AU156" s="14" t="s">
        <v>71</v>
      </c>
    </row>
    <row r="157" spans="2:65" s="9" customFormat="1" ht="11.25">
      <c r="B157" s="128"/>
      <c r="D157" s="122" t="s">
        <v>139</v>
      </c>
      <c r="E157" s="129" t="s">
        <v>19</v>
      </c>
      <c r="F157" s="130" t="s">
        <v>266</v>
      </c>
      <c r="H157" s="131">
        <v>4.3999999999999997E-2</v>
      </c>
      <c r="I157" s="132"/>
      <c r="L157" s="128"/>
      <c r="M157" s="133"/>
      <c r="T157" s="134"/>
      <c r="AT157" s="129" t="s">
        <v>139</v>
      </c>
      <c r="AU157" s="129" t="s">
        <v>71</v>
      </c>
      <c r="AV157" s="9" t="s">
        <v>80</v>
      </c>
      <c r="AW157" s="9" t="s">
        <v>33</v>
      </c>
      <c r="AX157" s="9" t="s">
        <v>78</v>
      </c>
      <c r="AY157" s="129" t="s">
        <v>133</v>
      </c>
    </row>
    <row r="158" spans="2:65" s="1" customFormat="1" ht="24.2" customHeight="1">
      <c r="B158" s="29"/>
      <c r="C158" s="142" t="s">
        <v>267</v>
      </c>
      <c r="D158" s="142" t="s">
        <v>173</v>
      </c>
      <c r="E158" s="143" t="s">
        <v>268</v>
      </c>
      <c r="F158" s="144" t="s">
        <v>269</v>
      </c>
      <c r="G158" s="145" t="s">
        <v>176</v>
      </c>
      <c r="H158" s="146">
        <v>43.98</v>
      </c>
      <c r="I158" s="147"/>
      <c r="J158" s="148">
        <f>ROUND(I158*H158,2)</f>
        <v>0</v>
      </c>
      <c r="K158" s="144" t="s">
        <v>131</v>
      </c>
      <c r="L158" s="149"/>
      <c r="M158" s="150" t="s">
        <v>19</v>
      </c>
      <c r="N158" s="151" t="s">
        <v>42</v>
      </c>
      <c r="P158" s="118">
        <f>O158*H158</f>
        <v>0</v>
      </c>
      <c r="Q158" s="118">
        <v>1</v>
      </c>
      <c r="R158" s="118">
        <f>Q158*H158</f>
        <v>43.98</v>
      </c>
      <c r="S158" s="118">
        <v>0</v>
      </c>
      <c r="T158" s="119">
        <f>S158*H158</f>
        <v>0</v>
      </c>
      <c r="AR158" s="120" t="s">
        <v>177</v>
      </c>
      <c r="AT158" s="120" t="s">
        <v>173</v>
      </c>
      <c r="AU158" s="120" t="s">
        <v>71</v>
      </c>
      <c r="AY158" s="14" t="s">
        <v>133</v>
      </c>
      <c r="BE158" s="121">
        <f>IF(N158="základní",J158,0)</f>
        <v>0</v>
      </c>
      <c r="BF158" s="121">
        <f>IF(N158="snížená",J158,0)</f>
        <v>0</v>
      </c>
      <c r="BG158" s="121">
        <f>IF(N158="zákl. přenesená",J158,0)</f>
        <v>0</v>
      </c>
      <c r="BH158" s="121">
        <f>IF(N158="sníž. přenesená",J158,0)</f>
        <v>0</v>
      </c>
      <c r="BI158" s="121">
        <f>IF(N158="nulová",J158,0)</f>
        <v>0</v>
      </c>
      <c r="BJ158" s="14" t="s">
        <v>78</v>
      </c>
      <c r="BK158" s="121">
        <f>ROUND(I158*H158,2)</f>
        <v>0</v>
      </c>
      <c r="BL158" s="14" t="s">
        <v>132</v>
      </c>
      <c r="BM158" s="120" t="s">
        <v>270</v>
      </c>
    </row>
    <row r="159" spans="2:65" s="1" customFormat="1" ht="11.25">
      <c r="B159" s="29"/>
      <c r="D159" s="122" t="s">
        <v>135</v>
      </c>
      <c r="F159" s="123" t="s">
        <v>271</v>
      </c>
      <c r="I159" s="124"/>
      <c r="L159" s="29"/>
      <c r="M159" s="125"/>
      <c r="T159" s="50"/>
      <c r="AT159" s="14" t="s">
        <v>135</v>
      </c>
      <c r="AU159" s="14" t="s">
        <v>71</v>
      </c>
    </row>
    <row r="160" spans="2:65" s="9" customFormat="1" ht="22.5">
      <c r="B160" s="128"/>
      <c r="D160" s="122" t="s">
        <v>139</v>
      </c>
      <c r="E160" s="129" t="s">
        <v>19</v>
      </c>
      <c r="F160" s="130" t="s">
        <v>272</v>
      </c>
      <c r="H160" s="131">
        <v>43.98</v>
      </c>
      <c r="I160" s="132"/>
      <c r="L160" s="128"/>
      <c r="M160" s="133"/>
      <c r="T160" s="134"/>
      <c r="AT160" s="129" t="s">
        <v>139</v>
      </c>
      <c r="AU160" s="129" t="s">
        <v>71</v>
      </c>
      <c r="AV160" s="9" t="s">
        <v>80</v>
      </c>
      <c r="AW160" s="9" t="s">
        <v>33</v>
      </c>
      <c r="AX160" s="9" t="s">
        <v>78</v>
      </c>
      <c r="AY160" s="129" t="s">
        <v>133</v>
      </c>
    </row>
    <row r="161" spans="2:65" s="1" customFormat="1" ht="24.2" customHeight="1">
      <c r="B161" s="29"/>
      <c r="C161" s="109" t="s">
        <v>273</v>
      </c>
      <c r="D161" s="109" t="s">
        <v>127</v>
      </c>
      <c r="E161" s="110" t="s">
        <v>274</v>
      </c>
      <c r="F161" s="111" t="s">
        <v>262</v>
      </c>
      <c r="G161" s="112" t="s">
        <v>196</v>
      </c>
      <c r="H161" s="113">
        <v>7.2999999999999995E-2</v>
      </c>
      <c r="I161" s="114"/>
      <c r="J161" s="115">
        <f>ROUND(I161*H161,2)</f>
        <v>0</v>
      </c>
      <c r="K161" s="111" t="s">
        <v>131</v>
      </c>
      <c r="L161" s="29"/>
      <c r="M161" s="116" t="s">
        <v>19</v>
      </c>
      <c r="N161" s="117" t="s">
        <v>42</v>
      </c>
      <c r="P161" s="118">
        <f>O161*H161</f>
        <v>0</v>
      </c>
      <c r="Q161" s="118">
        <v>0</v>
      </c>
      <c r="R161" s="118">
        <f>Q161*H161</f>
        <v>0</v>
      </c>
      <c r="S161" s="118">
        <v>0</v>
      </c>
      <c r="T161" s="119">
        <f>S161*H161</f>
        <v>0</v>
      </c>
      <c r="AR161" s="120" t="s">
        <v>132</v>
      </c>
      <c r="AT161" s="120" t="s">
        <v>127</v>
      </c>
      <c r="AU161" s="120" t="s">
        <v>71</v>
      </c>
      <c r="AY161" s="14" t="s">
        <v>133</v>
      </c>
      <c r="BE161" s="121">
        <f>IF(N161="základní",J161,0)</f>
        <v>0</v>
      </c>
      <c r="BF161" s="121">
        <f>IF(N161="snížená",J161,0)</f>
        <v>0</v>
      </c>
      <c r="BG161" s="121">
        <f>IF(N161="zákl. přenesená",J161,0)</f>
        <v>0</v>
      </c>
      <c r="BH161" s="121">
        <f>IF(N161="sníž. přenesená",J161,0)</f>
        <v>0</v>
      </c>
      <c r="BI161" s="121">
        <f>IF(N161="nulová",J161,0)</f>
        <v>0</v>
      </c>
      <c r="BJ161" s="14" t="s">
        <v>78</v>
      </c>
      <c r="BK161" s="121">
        <f>ROUND(I161*H161,2)</f>
        <v>0</v>
      </c>
      <c r="BL161" s="14" t="s">
        <v>132</v>
      </c>
      <c r="BM161" s="120" t="s">
        <v>275</v>
      </c>
    </row>
    <row r="162" spans="2:65" s="1" customFormat="1" ht="19.5">
      <c r="B162" s="29"/>
      <c r="D162" s="122" t="s">
        <v>135</v>
      </c>
      <c r="F162" s="123" t="s">
        <v>264</v>
      </c>
      <c r="I162" s="124"/>
      <c r="L162" s="29"/>
      <c r="M162" s="125"/>
      <c r="T162" s="50"/>
      <c r="AT162" s="14" t="s">
        <v>135</v>
      </c>
      <c r="AU162" s="14" t="s">
        <v>71</v>
      </c>
    </row>
    <row r="163" spans="2:65" s="1" customFormat="1" ht="11.25">
      <c r="B163" s="29"/>
      <c r="D163" s="126" t="s">
        <v>137</v>
      </c>
      <c r="F163" s="127" t="s">
        <v>276</v>
      </c>
      <c r="I163" s="124"/>
      <c r="L163" s="29"/>
      <c r="M163" s="125"/>
      <c r="T163" s="50"/>
      <c r="AT163" s="14" t="s">
        <v>137</v>
      </c>
      <c r="AU163" s="14" t="s">
        <v>71</v>
      </c>
    </row>
    <row r="164" spans="2:65" s="9" customFormat="1" ht="22.5">
      <c r="B164" s="128"/>
      <c r="D164" s="122" t="s">
        <v>139</v>
      </c>
      <c r="E164" s="129" t="s">
        <v>19</v>
      </c>
      <c r="F164" s="130" t="s">
        <v>277</v>
      </c>
      <c r="H164" s="131">
        <v>7.2999999999999995E-2</v>
      </c>
      <c r="I164" s="132"/>
      <c r="L164" s="128"/>
      <c r="M164" s="133"/>
      <c r="T164" s="134"/>
      <c r="AT164" s="129" t="s">
        <v>139</v>
      </c>
      <c r="AU164" s="129" t="s">
        <v>71</v>
      </c>
      <c r="AV164" s="9" t="s">
        <v>80</v>
      </c>
      <c r="AW164" s="9" t="s">
        <v>33</v>
      </c>
      <c r="AX164" s="9" t="s">
        <v>78</v>
      </c>
      <c r="AY164" s="129" t="s">
        <v>133</v>
      </c>
    </row>
    <row r="165" spans="2:65" s="1" customFormat="1" ht="16.5" customHeight="1">
      <c r="B165" s="29"/>
      <c r="C165" s="142" t="s">
        <v>278</v>
      </c>
      <c r="D165" s="142" t="s">
        <v>173</v>
      </c>
      <c r="E165" s="143" t="s">
        <v>279</v>
      </c>
      <c r="F165" s="144" t="s">
        <v>280</v>
      </c>
      <c r="G165" s="145" t="s">
        <v>176</v>
      </c>
      <c r="H165" s="146">
        <v>73.3</v>
      </c>
      <c r="I165" s="147"/>
      <c r="J165" s="148">
        <f>ROUND(I165*H165,2)</f>
        <v>0</v>
      </c>
      <c r="K165" s="144" t="s">
        <v>131</v>
      </c>
      <c r="L165" s="149"/>
      <c r="M165" s="150" t="s">
        <v>19</v>
      </c>
      <c r="N165" s="151" t="s">
        <v>42</v>
      </c>
      <c r="P165" s="118">
        <f>O165*H165</f>
        <v>0</v>
      </c>
      <c r="Q165" s="118">
        <v>1E-3</v>
      </c>
      <c r="R165" s="118">
        <f>Q165*H165</f>
        <v>7.3300000000000004E-2</v>
      </c>
      <c r="S165" s="118">
        <v>0</v>
      </c>
      <c r="T165" s="119">
        <f>S165*H165</f>
        <v>0</v>
      </c>
      <c r="AR165" s="120" t="s">
        <v>177</v>
      </c>
      <c r="AT165" s="120" t="s">
        <v>173</v>
      </c>
      <c r="AU165" s="120" t="s">
        <v>71</v>
      </c>
      <c r="AY165" s="14" t="s">
        <v>133</v>
      </c>
      <c r="BE165" s="121">
        <f>IF(N165="základní",J165,0)</f>
        <v>0</v>
      </c>
      <c r="BF165" s="121">
        <f>IF(N165="snížená",J165,0)</f>
        <v>0</v>
      </c>
      <c r="BG165" s="121">
        <f>IF(N165="zákl. přenesená",J165,0)</f>
        <v>0</v>
      </c>
      <c r="BH165" s="121">
        <f>IF(N165="sníž. přenesená",J165,0)</f>
        <v>0</v>
      </c>
      <c r="BI165" s="121">
        <f>IF(N165="nulová",J165,0)</f>
        <v>0</v>
      </c>
      <c r="BJ165" s="14" t="s">
        <v>78</v>
      </c>
      <c r="BK165" s="121">
        <f>ROUND(I165*H165,2)</f>
        <v>0</v>
      </c>
      <c r="BL165" s="14" t="s">
        <v>132</v>
      </c>
      <c r="BM165" s="120" t="s">
        <v>281</v>
      </c>
    </row>
    <row r="166" spans="2:65" s="1" customFormat="1" ht="11.25">
      <c r="B166" s="29"/>
      <c r="D166" s="122" t="s">
        <v>135</v>
      </c>
      <c r="F166" s="123" t="s">
        <v>280</v>
      </c>
      <c r="I166" s="124"/>
      <c r="L166" s="29"/>
      <c r="M166" s="125"/>
      <c r="T166" s="50"/>
      <c r="AT166" s="14" t="s">
        <v>135</v>
      </c>
      <c r="AU166" s="14" t="s">
        <v>71</v>
      </c>
    </row>
    <row r="167" spans="2:65" s="9" customFormat="1" ht="11.25">
      <c r="B167" s="128"/>
      <c r="D167" s="122" t="s">
        <v>139</v>
      </c>
      <c r="E167" s="129" t="s">
        <v>19</v>
      </c>
      <c r="F167" s="130" t="s">
        <v>282</v>
      </c>
      <c r="H167" s="131">
        <v>73.3</v>
      </c>
      <c r="I167" s="132"/>
      <c r="L167" s="128"/>
      <c r="M167" s="133"/>
      <c r="T167" s="134"/>
      <c r="AT167" s="129" t="s">
        <v>139</v>
      </c>
      <c r="AU167" s="129" t="s">
        <v>71</v>
      </c>
      <c r="AV167" s="9" t="s">
        <v>80</v>
      </c>
      <c r="AW167" s="9" t="s">
        <v>33</v>
      </c>
      <c r="AX167" s="9" t="s">
        <v>78</v>
      </c>
      <c r="AY167" s="129" t="s">
        <v>133</v>
      </c>
    </row>
    <row r="168" spans="2:65" s="1" customFormat="1" ht="33" customHeight="1">
      <c r="B168" s="29"/>
      <c r="C168" s="109" t="s">
        <v>283</v>
      </c>
      <c r="D168" s="109" t="s">
        <v>127</v>
      </c>
      <c r="E168" s="110" t="s">
        <v>284</v>
      </c>
      <c r="F168" s="111" t="s">
        <v>285</v>
      </c>
      <c r="G168" s="112" t="s">
        <v>203</v>
      </c>
      <c r="H168" s="113">
        <v>1460</v>
      </c>
      <c r="I168" s="114"/>
      <c r="J168" s="115">
        <f>ROUND(I168*H168,2)</f>
        <v>0</v>
      </c>
      <c r="K168" s="111" t="s">
        <v>131</v>
      </c>
      <c r="L168" s="29"/>
      <c r="M168" s="116" t="s">
        <v>19</v>
      </c>
      <c r="N168" s="117" t="s">
        <v>42</v>
      </c>
      <c r="P168" s="118">
        <f>O168*H168</f>
        <v>0</v>
      </c>
      <c r="Q168" s="118">
        <v>0</v>
      </c>
      <c r="R168" s="118">
        <f>Q168*H168</f>
        <v>0</v>
      </c>
      <c r="S168" s="118">
        <v>0</v>
      </c>
      <c r="T168" s="119">
        <f>S168*H168</f>
        <v>0</v>
      </c>
      <c r="AR168" s="120" t="s">
        <v>132</v>
      </c>
      <c r="AT168" s="120" t="s">
        <v>127</v>
      </c>
      <c r="AU168" s="120" t="s">
        <v>71</v>
      </c>
      <c r="AY168" s="14" t="s">
        <v>133</v>
      </c>
      <c r="BE168" s="121">
        <f>IF(N168="základní",J168,0)</f>
        <v>0</v>
      </c>
      <c r="BF168" s="121">
        <f>IF(N168="snížená",J168,0)</f>
        <v>0</v>
      </c>
      <c r="BG168" s="121">
        <f>IF(N168="zákl. přenesená",J168,0)</f>
        <v>0</v>
      </c>
      <c r="BH168" s="121">
        <f>IF(N168="sníž. přenesená",J168,0)</f>
        <v>0</v>
      </c>
      <c r="BI168" s="121">
        <f>IF(N168="nulová",J168,0)</f>
        <v>0</v>
      </c>
      <c r="BJ168" s="14" t="s">
        <v>78</v>
      </c>
      <c r="BK168" s="121">
        <f>ROUND(I168*H168,2)</f>
        <v>0</v>
      </c>
      <c r="BL168" s="14" t="s">
        <v>132</v>
      </c>
      <c r="BM168" s="120" t="s">
        <v>286</v>
      </c>
    </row>
    <row r="169" spans="2:65" s="1" customFormat="1" ht="29.25">
      <c r="B169" s="29"/>
      <c r="D169" s="122" t="s">
        <v>135</v>
      </c>
      <c r="F169" s="123" t="s">
        <v>287</v>
      </c>
      <c r="I169" s="124"/>
      <c r="L169" s="29"/>
      <c r="M169" s="125"/>
      <c r="T169" s="50"/>
      <c r="AT169" s="14" t="s">
        <v>135</v>
      </c>
      <c r="AU169" s="14" t="s">
        <v>71</v>
      </c>
    </row>
    <row r="170" spans="2:65" s="1" customFormat="1" ht="11.25">
      <c r="B170" s="29"/>
      <c r="D170" s="126" t="s">
        <v>137</v>
      </c>
      <c r="F170" s="127" t="s">
        <v>288</v>
      </c>
      <c r="I170" s="124"/>
      <c r="L170" s="29"/>
      <c r="M170" s="125"/>
      <c r="T170" s="50"/>
      <c r="AT170" s="14" t="s">
        <v>137</v>
      </c>
      <c r="AU170" s="14" t="s">
        <v>71</v>
      </c>
    </row>
    <row r="171" spans="2:65" s="9" customFormat="1" ht="11.25">
      <c r="B171" s="128"/>
      <c r="D171" s="122" t="s">
        <v>139</v>
      </c>
      <c r="E171" s="129" t="s">
        <v>19</v>
      </c>
      <c r="F171" s="130" t="s">
        <v>289</v>
      </c>
      <c r="H171" s="131">
        <v>1460</v>
      </c>
      <c r="I171" s="132"/>
      <c r="L171" s="128"/>
      <c r="M171" s="133"/>
      <c r="T171" s="134"/>
      <c r="AT171" s="129" t="s">
        <v>139</v>
      </c>
      <c r="AU171" s="129" t="s">
        <v>71</v>
      </c>
      <c r="AV171" s="9" t="s">
        <v>80</v>
      </c>
      <c r="AW171" s="9" t="s">
        <v>33</v>
      </c>
      <c r="AX171" s="9" t="s">
        <v>78</v>
      </c>
      <c r="AY171" s="129" t="s">
        <v>133</v>
      </c>
    </row>
    <row r="172" spans="2:65" s="1" customFormat="1" ht="24.2" customHeight="1">
      <c r="B172" s="29"/>
      <c r="C172" s="109" t="s">
        <v>290</v>
      </c>
      <c r="D172" s="109" t="s">
        <v>127</v>
      </c>
      <c r="E172" s="110" t="s">
        <v>291</v>
      </c>
      <c r="F172" s="111" t="s">
        <v>292</v>
      </c>
      <c r="G172" s="112" t="s">
        <v>203</v>
      </c>
      <c r="H172" s="113">
        <v>190</v>
      </c>
      <c r="I172" s="114"/>
      <c r="J172" s="115">
        <f>ROUND(I172*H172,2)</f>
        <v>0</v>
      </c>
      <c r="K172" s="111" t="s">
        <v>131</v>
      </c>
      <c r="L172" s="29"/>
      <c r="M172" s="116" t="s">
        <v>19</v>
      </c>
      <c r="N172" s="117" t="s">
        <v>42</v>
      </c>
      <c r="P172" s="118">
        <f>O172*H172</f>
        <v>0</v>
      </c>
      <c r="Q172" s="118">
        <v>0</v>
      </c>
      <c r="R172" s="118">
        <f>Q172*H172</f>
        <v>0</v>
      </c>
      <c r="S172" s="118">
        <v>0</v>
      </c>
      <c r="T172" s="119">
        <f>S172*H172</f>
        <v>0</v>
      </c>
      <c r="AR172" s="120" t="s">
        <v>132</v>
      </c>
      <c r="AT172" s="120" t="s">
        <v>127</v>
      </c>
      <c r="AU172" s="120" t="s">
        <v>71</v>
      </c>
      <c r="AY172" s="14" t="s">
        <v>133</v>
      </c>
      <c r="BE172" s="121">
        <f>IF(N172="základní",J172,0)</f>
        <v>0</v>
      </c>
      <c r="BF172" s="121">
        <f>IF(N172="snížená",J172,0)</f>
        <v>0</v>
      </c>
      <c r="BG172" s="121">
        <f>IF(N172="zákl. přenesená",J172,0)</f>
        <v>0</v>
      </c>
      <c r="BH172" s="121">
        <f>IF(N172="sníž. přenesená",J172,0)</f>
        <v>0</v>
      </c>
      <c r="BI172" s="121">
        <f>IF(N172="nulová",J172,0)</f>
        <v>0</v>
      </c>
      <c r="BJ172" s="14" t="s">
        <v>78</v>
      </c>
      <c r="BK172" s="121">
        <f>ROUND(I172*H172,2)</f>
        <v>0</v>
      </c>
      <c r="BL172" s="14" t="s">
        <v>132</v>
      </c>
      <c r="BM172" s="120" t="s">
        <v>293</v>
      </c>
    </row>
    <row r="173" spans="2:65" s="1" customFormat="1" ht="19.5">
      <c r="B173" s="29"/>
      <c r="D173" s="122" t="s">
        <v>135</v>
      </c>
      <c r="F173" s="123" t="s">
        <v>294</v>
      </c>
      <c r="I173" s="124"/>
      <c r="L173" s="29"/>
      <c r="M173" s="125"/>
      <c r="T173" s="50"/>
      <c r="AT173" s="14" t="s">
        <v>135</v>
      </c>
      <c r="AU173" s="14" t="s">
        <v>71</v>
      </c>
    </row>
    <row r="174" spans="2:65" s="1" customFormat="1" ht="11.25">
      <c r="B174" s="29"/>
      <c r="D174" s="126" t="s">
        <v>137</v>
      </c>
      <c r="F174" s="127" t="s">
        <v>295</v>
      </c>
      <c r="I174" s="124"/>
      <c r="L174" s="29"/>
      <c r="M174" s="125"/>
      <c r="T174" s="50"/>
      <c r="AT174" s="14" t="s">
        <v>137</v>
      </c>
      <c r="AU174" s="14" t="s">
        <v>71</v>
      </c>
    </row>
    <row r="175" spans="2:65" s="9" customFormat="1" ht="11.25">
      <c r="B175" s="128"/>
      <c r="D175" s="122" t="s">
        <v>139</v>
      </c>
      <c r="E175" s="129" t="s">
        <v>19</v>
      </c>
      <c r="F175" s="130" t="s">
        <v>296</v>
      </c>
      <c r="H175" s="131">
        <v>190</v>
      </c>
      <c r="I175" s="132"/>
      <c r="L175" s="128"/>
      <c r="M175" s="133"/>
      <c r="T175" s="134"/>
      <c r="AT175" s="129" t="s">
        <v>139</v>
      </c>
      <c r="AU175" s="129" t="s">
        <v>71</v>
      </c>
      <c r="AV175" s="9" t="s">
        <v>80</v>
      </c>
      <c r="AW175" s="9" t="s">
        <v>33</v>
      </c>
      <c r="AX175" s="9" t="s">
        <v>78</v>
      </c>
      <c r="AY175" s="129" t="s">
        <v>133</v>
      </c>
    </row>
    <row r="176" spans="2:65" s="1" customFormat="1" ht="24.2" customHeight="1">
      <c r="B176" s="29"/>
      <c r="C176" s="109" t="s">
        <v>297</v>
      </c>
      <c r="D176" s="109" t="s">
        <v>127</v>
      </c>
      <c r="E176" s="110" t="s">
        <v>298</v>
      </c>
      <c r="F176" s="111" t="s">
        <v>299</v>
      </c>
      <c r="G176" s="112" t="s">
        <v>203</v>
      </c>
      <c r="H176" s="113">
        <v>1270</v>
      </c>
      <c r="I176" s="114"/>
      <c r="J176" s="115">
        <f>ROUND(I176*H176,2)</f>
        <v>0</v>
      </c>
      <c r="K176" s="111" t="s">
        <v>131</v>
      </c>
      <c r="L176" s="29"/>
      <c r="M176" s="116" t="s">
        <v>19</v>
      </c>
      <c r="N176" s="117" t="s">
        <v>42</v>
      </c>
      <c r="P176" s="118">
        <f>O176*H176</f>
        <v>0</v>
      </c>
      <c r="Q176" s="118">
        <v>0</v>
      </c>
      <c r="R176" s="118">
        <f>Q176*H176</f>
        <v>0</v>
      </c>
      <c r="S176" s="118">
        <v>0</v>
      </c>
      <c r="T176" s="119">
        <f>S176*H176</f>
        <v>0</v>
      </c>
      <c r="AR176" s="120" t="s">
        <v>132</v>
      </c>
      <c r="AT176" s="120" t="s">
        <v>127</v>
      </c>
      <c r="AU176" s="120" t="s">
        <v>71</v>
      </c>
      <c r="AY176" s="14" t="s">
        <v>133</v>
      </c>
      <c r="BE176" s="121">
        <f>IF(N176="základní",J176,0)</f>
        <v>0</v>
      </c>
      <c r="BF176" s="121">
        <f>IF(N176="snížená",J176,0)</f>
        <v>0</v>
      </c>
      <c r="BG176" s="121">
        <f>IF(N176="zákl. přenesená",J176,0)</f>
        <v>0</v>
      </c>
      <c r="BH176" s="121">
        <f>IF(N176="sníž. přenesená",J176,0)</f>
        <v>0</v>
      </c>
      <c r="BI176" s="121">
        <f>IF(N176="nulová",J176,0)</f>
        <v>0</v>
      </c>
      <c r="BJ176" s="14" t="s">
        <v>78</v>
      </c>
      <c r="BK176" s="121">
        <f>ROUND(I176*H176,2)</f>
        <v>0</v>
      </c>
      <c r="BL176" s="14" t="s">
        <v>132</v>
      </c>
      <c r="BM176" s="120" t="s">
        <v>300</v>
      </c>
    </row>
    <row r="177" spans="2:65" s="1" customFormat="1" ht="19.5">
      <c r="B177" s="29"/>
      <c r="D177" s="122" t="s">
        <v>135</v>
      </c>
      <c r="F177" s="123" t="s">
        <v>301</v>
      </c>
      <c r="I177" s="124"/>
      <c r="L177" s="29"/>
      <c r="M177" s="125"/>
      <c r="T177" s="50"/>
      <c r="AT177" s="14" t="s">
        <v>135</v>
      </c>
      <c r="AU177" s="14" t="s">
        <v>71</v>
      </c>
    </row>
    <row r="178" spans="2:65" s="1" customFormat="1" ht="11.25">
      <c r="B178" s="29"/>
      <c r="D178" s="126" t="s">
        <v>137</v>
      </c>
      <c r="F178" s="127" t="s">
        <v>302</v>
      </c>
      <c r="I178" s="124"/>
      <c r="L178" s="29"/>
      <c r="M178" s="125"/>
      <c r="T178" s="50"/>
      <c r="AT178" s="14" t="s">
        <v>137</v>
      </c>
      <c r="AU178" s="14" t="s">
        <v>71</v>
      </c>
    </row>
    <row r="179" spans="2:65" s="9" customFormat="1" ht="11.25">
      <c r="B179" s="128"/>
      <c r="D179" s="122" t="s">
        <v>139</v>
      </c>
      <c r="E179" s="129" t="s">
        <v>19</v>
      </c>
      <c r="F179" s="130" t="s">
        <v>303</v>
      </c>
      <c r="H179" s="131">
        <v>1270</v>
      </c>
      <c r="I179" s="132"/>
      <c r="L179" s="128"/>
      <c r="M179" s="133"/>
      <c r="T179" s="134"/>
      <c r="AT179" s="129" t="s">
        <v>139</v>
      </c>
      <c r="AU179" s="129" t="s">
        <v>71</v>
      </c>
      <c r="AV179" s="9" t="s">
        <v>80</v>
      </c>
      <c r="AW179" s="9" t="s">
        <v>33</v>
      </c>
      <c r="AX179" s="9" t="s">
        <v>78</v>
      </c>
      <c r="AY179" s="129" t="s">
        <v>133</v>
      </c>
    </row>
    <row r="180" spans="2:65" s="1" customFormat="1" ht="16.5" customHeight="1">
      <c r="B180" s="29"/>
      <c r="C180" s="142" t="s">
        <v>304</v>
      </c>
      <c r="D180" s="142" t="s">
        <v>173</v>
      </c>
      <c r="E180" s="143" t="s">
        <v>305</v>
      </c>
      <c r="F180" s="144" t="s">
        <v>306</v>
      </c>
      <c r="G180" s="145" t="s">
        <v>203</v>
      </c>
      <c r="H180" s="146">
        <v>20</v>
      </c>
      <c r="I180" s="147"/>
      <c r="J180" s="148">
        <f>ROUND(I180*H180,2)</f>
        <v>0</v>
      </c>
      <c r="K180" s="144" t="s">
        <v>131</v>
      </c>
      <c r="L180" s="149"/>
      <c r="M180" s="150" t="s">
        <v>19</v>
      </c>
      <c r="N180" s="151" t="s">
        <v>42</v>
      </c>
      <c r="P180" s="118">
        <f>O180*H180</f>
        <v>0</v>
      </c>
      <c r="Q180" s="118">
        <v>1.5E-3</v>
      </c>
      <c r="R180" s="118">
        <f>Q180*H180</f>
        <v>0.03</v>
      </c>
      <c r="S180" s="118">
        <v>0</v>
      </c>
      <c r="T180" s="119">
        <f>S180*H180</f>
        <v>0</v>
      </c>
      <c r="AR180" s="120" t="s">
        <v>177</v>
      </c>
      <c r="AT180" s="120" t="s">
        <v>173</v>
      </c>
      <c r="AU180" s="120" t="s">
        <v>71</v>
      </c>
      <c r="AY180" s="14" t="s">
        <v>133</v>
      </c>
      <c r="BE180" s="121">
        <f>IF(N180="základní",J180,0)</f>
        <v>0</v>
      </c>
      <c r="BF180" s="121">
        <f>IF(N180="snížená",J180,0)</f>
        <v>0</v>
      </c>
      <c r="BG180" s="121">
        <f>IF(N180="zákl. přenesená",J180,0)</f>
        <v>0</v>
      </c>
      <c r="BH180" s="121">
        <f>IF(N180="sníž. přenesená",J180,0)</f>
        <v>0</v>
      </c>
      <c r="BI180" s="121">
        <f>IF(N180="nulová",J180,0)</f>
        <v>0</v>
      </c>
      <c r="BJ180" s="14" t="s">
        <v>78</v>
      </c>
      <c r="BK180" s="121">
        <f>ROUND(I180*H180,2)</f>
        <v>0</v>
      </c>
      <c r="BL180" s="14" t="s">
        <v>132</v>
      </c>
      <c r="BM180" s="120" t="s">
        <v>307</v>
      </c>
    </row>
    <row r="181" spans="2:65" s="1" customFormat="1" ht="11.25">
      <c r="B181" s="29"/>
      <c r="D181" s="122" t="s">
        <v>135</v>
      </c>
      <c r="F181" s="123" t="s">
        <v>306</v>
      </c>
      <c r="I181" s="124"/>
      <c r="L181" s="29"/>
      <c r="M181" s="125"/>
      <c r="T181" s="50"/>
      <c r="AT181" s="14" t="s">
        <v>135</v>
      </c>
      <c r="AU181" s="14" t="s">
        <v>71</v>
      </c>
    </row>
    <row r="182" spans="2:65" s="1" customFormat="1" ht="21.75" customHeight="1">
      <c r="B182" s="29"/>
      <c r="C182" s="142" t="s">
        <v>308</v>
      </c>
      <c r="D182" s="142" t="s">
        <v>173</v>
      </c>
      <c r="E182" s="143" t="s">
        <v>309</v>
      </c>
      <c r="F182" s="144" t="s">
        <v>310</v>
      </c>
      <c r="G182" s="145" t="s">
        <v>203</v>
      </c>
      <c r="H182" s="146">
        <v>20</v>
      </c>
      <c r="I182" s="147"/>
      <c r="J182" s="148">
        <f>ROUND(I182*H182,2)</f>
        <v>0</v>
      </c>
      <c r="K182" s="144" t="s">
        <v>131</v>
      </c>
      <c r="L182" s="149"/>
      <c r="M182" s="150" t="s">
        <v>19</v>
      </c>
      <c r="N182" s="151" t="s">
        <v>42</v>
      </c>
      <c r="P182" s="118">
        <f>O182*H182</f>
        <v>0</v>
      </c>
      <c r="Q182" s="118">
        <v>1.5E-3</v>
      </c>
      <c r="R182" s="118">
        <f>Q182*H182</f>
        <v>0.03</v>
      </c>
      <c r="S182" s="118">
        <v>0</v>
      </c>
      <c r="T182" s="119">
        <f>S182*H182</f>
        <v>0</v>
      </c>
      <c r="AR182" s="120" t="s">
        <v>177</v>
      </c>
      <c r="AT182" s="120" t="s">
        <v>173</v>
      </c>
      <c r="AU182" s="120" t="s">
        <v>71</v>
      </c>
      <c r="AY182" s="14" t="s">
        <v>133</v>
      </c>
      <c r="BE182" s="121">
        <f>IF(N182="základní",J182,0)</f>
        <v>0</v>
      </c>
      <c r="BF182" s="121">
        <f>IF(N182="snížená",J182,0)</f>
        <v>0</v>
      </c>
      <c r="BG182" s="121">
        <f>IF(N182="zákl. přenesená",J182,0)</f>
        <v>0</v>
      </c>
      <c r="BH182" s="121">
        <f>IF(N182="sníž. přenesená",J182,0)</f>
        <v>0</v>
      </c>
      <c r="BI182" s="121">
        <f>IF(N182="nulová",J182,0)</f>
        <v>0</v>
      </c>
      <c r="BJ182" s="14" t="s">
        <v>78</v>
      </c>
      <c r="BK182" s="121">
        <f>ROUND(I182*H182,2)</f>
        <v>0</v>
      </c>
      <c r="BL182" s="14" t="s">
        <v>132</v>
      </c>
      <c r="BM182" s="120" t="s">
        <v>311</v>
      </c>
    </row>
    <row r="183" spans="2:65" s="1" customFormat="1" ht="11.25">
      <c r="B183" s="29"/>
      <c r="D183" s="122" t="s">
        <v>135</v>
      </c>
      <c r="F183" s="123" t="s">
        <v>310</v>
      </c>
      <c r="I183" s="124"/>
      <c r="L183" s="29"/>
      <c r="M183" s="125"/>
      <c r="T183" s="50"/>
      <c r="AT183" s="14" t="s">
        <v>135</v>
      </c>
      <c r="AU183" s="14" t="s">
        <v>71</v>
      </c>
    </row>
    <row r="184" spans="2:65" s="1" customFormat="1" ht="16.5" customHeight="1">
      <c r="B184" s="29"/>
      <c r="C184" s="142" t="s">
        <v>312</v>
      </c>
      <c r="D184" s="142" t="s">
        <v>173</v>
      </c>
      <c r="E184" s="143" t="s">
        <v>313</v>
      </c>
      <c r="F184" s="144" t="s">
        <v>314</v>
      </c>
      <c r="G184" s="145" t="s">
        <v>203</v>
      </c>
      <c r="H184" s="146">
        <v>20</v>
      </c>
      <c r="I184" s="147"/>
      <c r="J184" s="148">
        <f>ROUND(I184*H184,2)</f>
        <v>0</v>
      </c>
      <c r="K184" s="144" t="s">
        <v>131</v>
      </c>
      <c r="L184" s="149"/>
      <c r="M184" s="150" t="s">
        <v>19</v>
      </c>
      <c r="N184" s="151" t="s">
        <v>42</v>
      </c>
      <c r="P184" s="118">
        <f>O184*H184</f>
        <v>0</v>
      </c>
      <c r="Q184" s="118">
        <v>1.5E-3</v>
      </c>
      <c r="R184" s="118">
        <f>Q184*H184</f>
        <v>0.03</v>
      </c>
      <c r="S184" s="118">
        <v>0</v>
      </c>
      <c r="T184" s="119">
        <f>S184*H184</f>
        <v>0</v>
      </c>
      <c r="AR184" s="120" t="s">
        <v>177</v>
      </c>
      <c r="AT184" s="120" t="s">
        <v>173</v>
      </c>
      <c r="AU184" s="120" t="s">
        <v>71</v>
      </c>
      <c r="AY184" s="14" t="s">
        <v>133</v>
      </c>
      <c r="BE184" s="121">
        <f>IF(N184="základní",J184,0)</f>
        <v>0</v>
      </c>
      <c r="BF184" s="121">
        <f>IF(N184="snížená",J184,0)</f>
        <v>0</v>
      </c>
      <c r="BG184" s="121">
        <f>IF(N184="zákl. přenesená",J184,0)</f>
        <v>0</v>
      </c>
      <c r="BH184" s="121">
        <f>IF(N184="sníž. přenesená",J184,0)</f>
        <v>0</v>
      </c>
      <c r="BI184" s="121">
        <f>IF(N184="nulová",J184,0)</f>
        <v>0</v>
      </c>
      <c r="BJ184" s="14" t="s">
        <v>78</v>
      </c>
      <c r="BK184" s="121">
        <f>ROUND(I184*H184,2)</f>
        <v>0</v>
      </c>
      <c r="BL184" s="14" t="s">
        <v>132</v>
      </c>
      <c r="BM184" s="120" t="s">
        <v>315</v>
      </c>
    </row>
    <row r="185" spans="2:65" s="1" customFormat="1" ht="11.25">
      <c r="B185" s="29"/>
      <c r="D185" s="122" t="s">
        <v>135</v>
      </c>
      <c r="F185" s="123" t="s">
        <v>314</v>
      </c>
      <c r="I185" s="124"/>
      <c r="L185" s="29"/>
      <c r="M185" s="125"/>
      <c r="T185" s="50"/>
      <c r="AT185" s="14" t="s">
        <v>135</v>
      </c>
      <c r="AU185" s="14" t="s">
        <v>71</v>
      </c>
    </row>
    <row r="186" spans="2:65" s="1" customFormat="1" ht="16.5" customHeight="1">
      <c r="B186" s="29"/>
      <c r="C186" s="142" t="s">
        <v>316</v>
      </c>
      <c r="D186" s="142" t="s">
        <v>173</v>
      </c>
      <c r="E186" s="143" t="s">
        <v>317</v>
      </c>
      <c r="F186" s="144" t="s">
        <v>318</v>
      </c>
      <c r="G186" s="145" t="s">
        <v>203</v>
      </c>
      <c r="H186" s="146">
        <v>20</v>
      </c>
      <c r="I186" s="147"/>
      <c r="J186" s="148">
        <f>ROUND(I186*H186,2)</f>
        <v>0</v>
      </c>
      <c r="K186" s="144" t="s">
        <v>131</v>
      </c>
      <c r="L186" s="149"/>
      <c r="M186" s="150" t="s">
        <v>19</v>
      </c>
      <c r="N186" s="151" t="s">
        <v>42</v>
      </c>
      <c r="P186" s="118">
        <f>O186*H186</f>
        <v>0</v>
      </c>
      <c r="Q186" s="118">
        <v>1.5E-3</v>
      </c>
      <c r="R186" s="118">
        <f>Q186*H186</f>
        <v>0.03</v>
      </c>
      <c r="S186" s="118">
        <v>0</v>
      </c>
      <c r="T186" s="119">
        <f>S186*H186</f>
        <v>0</v>
      </c>
      <c r="AR186" s="120" t="s">
        <v>177</v>
      </c>
      <c r="AT186" s="120" t="s">
        <v>173</v>
      </c>
      <c r="AU186" s="120" t="s">
        <v>71</v>
      </c>
      <c r="AY186" s="14" t="s">
        <v>133</v>
      </c>
      <c r="BE186" s="121">
        <f>IF(N186="základní",J186,0)</f>
        <v>0</v>
      </c>
      <c r="BF186" s="121">
        <f>IF(N186="snížená",J186,0)</f>
        <v>0</v>
      </c>
      <c r="BG186" s="121">
        <f>IF(N186="zákl. přenesená",J186,0)</f>
        <v>0</v>
      </c>
      <c r="BH186" s="121">
        <f>IF(N186="sníž. přenesená",J186,0)</f>
        <v>0</v>
      </c>
      <c r="BI186" s="121">
        <f>IF(N186="nulová",J186,0)</f>
        <v>0</v>
      </c>
      <c r="BJ186" s="14" t="s">
        <v>78</v>
      </c>
      <c r="BK186" s="121">
        <f>ROUND(I186*H186,2)</f>
        <v>0</v>
      </c>
      <c r="BL186" s="14" t="s">
        <v>132</v>
      </c>
      <c r="BM186" s="120" t="s">
        <v>319</v>
      </c>
    </row>
    <row r="187" spans="2:65" s="1" customFormat="1" ht="11.25">
      <c r="B187" s="29"/>
      <c r="D187" s="122" t="s">
        <v>135</v>
      </c>
      <c r="F187" s="123" t="s">
        <v>318</v>
      </c>
      <c r="I187" s="124"/>
      <c r="L187" s="29"/>
      <c r="M187" s="125"/>
      <c r="T187" s="50"/>
      <c r="AT187" s="14" t="s">
        <v>135</v>
      </c>
      <c r="AU187" s="14" t="s">
        <v>71</v>
      </c>
    </row>
    <row r="188" spans="2:65" s="1" customFormat="1" ht="16.5" customHeight="1">
      <c r="B188" s="29"/>
      <c r="C188" s="142" t="s">
        <v>320</v>
      </c>
      <c r="D188" s="142" t="s">
        <v>173</v>
      </c>
      <c r="E188" s="143" t="s">
        <v>321</v>
      </c>
      <c r="F188" s="144" t="s">
        <v>322</v>
      </c>
      <c r="G188" s="145" t="s">
        <v>203</v>
      </c>
      <c r="H188" s="146">
        <v>30</v>
      </c>
      <c r="I188" s="147"/>
      <c r="J188" s="148">
        <f>ROUND(I188*H188,2)</f>
        <v>0</v>
      </c>
      <c r="K188" s="144" t="s">
        <v>131</v>
      </c>
      <c r="L188" s="149"/>
      <c r="M188" s="150" t="s">
        <v>19</v>
      </c>
      <c r="N188" s="151" t="s">
        <v>42</v>
      </c>
      <c r="P188" s="118">
        <f>O188*H188</f>
        <v>0</v>
      </c>
      <c r="Q188" s="118">
        <v>1.5E-3</v>
      </c>
      <c r="R188" s="118">
        <f>Q188*H188</f>
        <v>4.4999999999999998E-2</v>
      </c>
      <c r="S188" s="118">
        <v>0</v>
      </c>
      <c r="T188" s="119">
        <f>S188*H188</f>
        <v>0</v>
      </c>
      <c r="AR188" s="120" t="s">
        <v>177</v>
      </c>
      <c r="AT188" s="120" t="s">
        <v>173</v>
      </c>
      <c r="AU188" s="120" t="s">
        <v>71</v>
      </c>
      <c r="AY188" s="14" t="s">
        <v>133</v>
      </c>
      <c r="BE188" s="121">
        <f>IF(N188="základní",J188,0)</f>
        <v>0</v>
      </c>
      <c r="BF188" s="121">
        <f>IF(N188="snížená",J188,0)</f>
        <v>0</v>
      </c>
      <c r="BG188" s="121">
        <f>IF(N188="zákl. přenesená",J188,0)</f>
        <v>0</v>
      </c>
      <c r="BH188" s="121">
        <f>IF(N188="sníž. přenesená",J188,0)</f>
        <v>0</v>
      </c>
      <c r="BI188" s="121">
        <f>IF(N188="nulová",J188,0)</f>
        <v>0</v>
      </c>
      <c r="BJ188" s="14" t="s">
        <v>78</v>
      </c>
      <c r="BK188" s="121">
        <f>ROUND(I188*H188,2)</f>
        <v>0</v>
      </c>
      <c r="BL188" s="14" t="s">
        <v>132</v>
      </c>
      <c r="BM188" s="120" t="s">
        <v>323</v>
      </c>
    </row>
    <row r="189" spans="2:65" s="1" customFormat="1" ht="11.25">
      <c r="B189" s="29"/>
      <c r="D189" s="122" t="s">
        <v>135</v>
      </c>
      <c r="F189" s="123" t="s">
        <v>322</v>
      </c>
      <c r="I189" s="124"/>
      <c r="L189" s="29"/>
      <c r="M189" s="125"/>
      <c r="T189" s="50"/>
      <c r="AT189" s="14" t="s">
        <v>135</v>
      </c>
      <c r="AU189" s="14" t="s">
        <v>71</v>
      </c>
    </row>
    <row r="190" spans="2:65" s="1" customFormat="1" ht="16.5" customHeight="1">
      <c r="B190" s="29"/>
      <c r="C190" s="142" t="s">
        <v>324</v>
      </c>
      <c r="D190" s="142" t="s">
        <v>173</v>
      </c>
      <c r="E190" s="143" t="s">
        <v>325</v>
      </c>
      <c r="F190" s="144" t="s">
        <v>326</v>
      </c>
      <c r="G190" s="145" t="s">
        <v>203</v>
      </c>
      <c r="H190" s="146">
        <v>20</v>
      </c>
      <c r="I190" s="147"/>
      <c r="J190" s="148">
        <f>ROUND(I190*H190,2)</f>
        <v>0</v>
      </c>
      <c r="K190" s="144" t="s">
        <v>131</v>
      </c>
      <c r="L190" s="149"/>
      <c r="M190" s="150" t="s">
        <v>19</v>
      </c>
      <c r="N190" s="151" t="s">
        <v>42</v>
      </c>
      <c r="P190" s="118">
        <f>O190*H190</f>
        <v>0</v>
      </c>
      <c r="Q190" s="118">
        <v>1.5E-3</v>
      </c>
      <c r="R190" s="118">
        <f>Q190*H190</f>
        <v>0.03</v>
      </c>
      <c r="S190" s="118">
        <v>0</v>
      </c>
      <c r="T190" s="119">
        <f>S190*H190</f>
        <v>0</v>
      </c>
      <c r="AR190" s="120" t="s">
        <v>177</v>
      </c>
      <c r="AT190" s="120" t="s">
        <v>173</v>
      </c>
      <c r="AU190" s="120" t="s">
        <v>71</v>
      </c>
      <c r="AY190" s="14" t="s">
        <v>133</v>
      </c>
      <c r="BE190" s="121">
        <f>IF(N190="základní",J190,0)</f>
        <v>0</v>
      </c>
      <c r="BF190" s="121">
        <f>IF(N190="snížená",J190,0)</f>
        <v>0</v>
      </c>
      <c r="BG190" s="121">
        <f>IF(N190="zákl. přenesená",J190,0)</f>
        <v>0</v>
      </c>
      <c r="BH190" s="121">
        <f>IF(N190="sníž. přenesená",J190,0)</f>
        <v>0</v>
      </c>
      <c r="BI190" s="121">
        <f>IF(N190="nulová",J190,0)</f>
        <v>0</v>
      </c>
      <c r="BJ190" s="14" t="s">
        <v>78</v>
      </c>
      <c r="BK190" s="121">
        <f>ROUND(I190*H190,2)</f>
        <v>0</v>
      </c>
      <c r="BL190" s="14" t="s">
        <v>132</v>
      </c>
      <c r="BM190" s="120" t="s">
        <v>327</v>
      </c>
    </row>
    <row r="191" spans="2:65" s="1" customFormat="1" ht="11.25">
      <c r="B191" s="29"/>
      <c r="D191" s="122" t="s">
        <v>135</v>
      </c>
      <c r="F191" s="123" t="s">
        <v>326</v>
      </c>
      <c r="I191" s="124"/>
      <c r="L191" s="29"/>
      <c r="M191" s="125"/>
      <c r="T191" s="50"/>
      <c r="AT191" s="14" t="s">
        <v>135</v>
      </c>
      <c r="AU191" s="14" t="s">
        <v>71</v>
      </c>
    </row>
    <row r="192" spans="2:65" s="1" customFormat="1" ht="16.5" customHeight="1">
      <c r="B192" s="29"/>
      <c r="C192" s="142" t="s">
        <v>328</v>
      </c>
      <c r="D192" s="142" t="s">
        <v>173</v>
      </c>
      <c r="E192" s="143" t="s">
        <v>329</v>
      </c>
      <c r="F192" s="144" t="s">
        <v>330</v>
      </c>
      <c r="G192" s="145" t="s">
        <v>203</v>
      </c>
      <c r="H192" s="146">
        <v>10</v>
      </c>
      <c r="I192" s="147"/>
      <c r="J192" s="148">
        <f>ROUND(I192*H192,2)</f>
        <v>0</v>
      </c>
      <c r="K192" s="144" t="s">
        <v>131</v>
      </c>
      <c r="L192" s="149"/>
      <c r="M192" s="150" t="s">
        <v>19</v>
      </c>
      <c r="N192" s="151" t="s">
        <v>42</v>
      </c>
      <c r="P192" s="118">
        <f>O192*H192</f>
        <v>0</v>
      </c>
      <c r="Q192" s="118">
        <v>1.5E-3</v>
      </c>
      <c r="R192" s="118">
        <f>Q192*H192</f>
        <v>1.4999999999999999E-2</v>
      </c>
      <c r="S192" s="118">
        <v>0</v>
      </c>
      <c r="T192" s="119">
        <f>S192*H192</f>
        <v>0</v>
      </c>
      <c r="AR192" s="120" t="s">
        <v>177</v>
      </c>
      <c r="AT192" s="120" t="s">
        <v>173</v>
      </c>
      <c r="AU192" s="120" t="s">
        <v>71</v>
      </c>
      <c r="AY192" s="14" t="s">
        <v>133</v>
      </c>
      <c r="BE192" s="121">
        <f>IF(N192="základní",J192,0)</f>
        <v>0</v>
      </c>
      <c r="BF192" s="121">
        <f>IF(N192="snížená",J192,0)</f>
        <v>0</v>
      </c>
      <c r="BG192" s="121">
        <f>IF(N192="zákl. přenesená",J192,0)</f>
        <v>0</v>
      </c>
      <c r="BH192" s="121">
        <f>IF(N192="sníž. přenesená",J192,0)</f>
        <v>0</v>
      </c>
      <c r="BI192" s="121">
        <f>IF(N192="nulová",J192,0)</f>
        <v>0</v>
      </c>
      <c r="BJ192" s="14" t="s">
        <v>78</v>
      </c>
      <c r="BK192" s="121">
        <f>ROUND(I192*H192,2)</f>
        <v>0</v>
      </c>
      <c r="BL192" s="14" t="s">
        <v>132</v>
      </c>
      <c r="BM192" s="120" t="s">
        <v>331</v>
      </c>
    </row>
    <row r="193" spans="2:65" s="1" customFormat="1" ht="11.25">
      <c r="B193" s="29"/>
      <c r="D193" s="122" t="s">
        <v>135</v>
      </c>
      <c r="F193" s="123" t="s">
        <v>330</v>
      </c>
      <c r="I193" s="124"/>
      <c r="L193" s="29"/>
      <c r="M193" s="125"/>
      <c r="T193" s="50"/>
      <c r="AT193" s="14" t="s">
        <v>135</v>
      </c>
      <c r="AU193" s="14" t="s">
        <v>71</v>
      </c>
    </row>
    <row r="194" spans="2:65" s="1" customFormat="1" ht="16.5" customHeight="1">
      <c r="B194" s="29"/>
      <c r="C194" s="142" t="s">
        <v>332</v>
      </c>
      <c r="D194" s="142" t="s">
        <v>173</v>
      </c>
      <c r="E194" s="143" t="s">
        <v>333</v>
      </c>
      <c r="F194" s="144" t="s">
        <v>334</v>
      </c>
      <c r="G194" s="145" t="s">
        <v>203</v>
      </c>
      <c r="H194" s="146">
        <v>10</v>
      </c>
      <c r="I194" s="147"/>
      <c r="J194" s="148">
        <f>ROUND(I194*H194,2)</f>
        <v>0</v>
      </c>
      <c r="K194" s="144" t="s">
        <v>131</v>
      </c>
      <c r="L194" s="149"/>
      <c r="M194" s="150" t="s">
        <v>19</v>
      </c>
      <c r="N194" s="151" t="s">
        <v>42</v>
      </c>
      <c r="P194" s="118">
        <f>O194*H194</f>
        <v>0</v>
      </c>
      <c r="Q194" s="118">
        <v>1.5E-3</v>
      </c>
      <c r="R194" s="118">
        <f>Q194*H194</f>
        <v>1.4999999999999999E-2</v>
      </c>
      <c r="S194" s="118">
        <v>0</v>
      </c>
      <c r="T194" s="119">
        <f>S194*H194</f>
        <v>0</v>
      </c>
      <c r="AR194" s="120" t="s">
        <v>177</v>
      </c>
      <c r="AT194" s="120" t="s">
        <v>173</v>
      </c>
      <c r="AU194" s="120" t="s">
        <v>71</v>
      </c>
      <c r="AY194" s="14" t="s">
        <v>133</v>
      </c>
      <c r="BE194" s="121">
        <f>IF(N194="základní",J194,0)</f>
        <v>0</v>
      </c>
      <c r="BF194" s="121">
        <f>IF(N194="snížená",J194,0)</f>
        <v>0</v>
      </c>
      <c r="BG194" s="121">
        <f>IF(N194="zákl. přenesená",J194,0)</f>
        <v>0</v>
      </c>
      <c r="BH194" s="121">
        <f>IF(N194="sníž. přenesená",J194,0)</f>
        <v>0</v>
      </c>
      <c r="BI194" s="121">
        <f>IF(N194="nulová",J194,0)</f>
        <v>0</v>
      </c>
      <c r="BJ194" s="14" t="s">
        <v>78</v>
      </c>
      <c r="BK194" s="121">
        <f>ROUND(I194*H194,2)</f>
        <v>0</v>
      </c>
      <c r="BL194" s="14" t="s">
        <v>132</v>
      </c>
      <c r="BM194" s="120" t="s">
        <v>335</v>
      </c>
    </row>
    <row r="195" spans="2:65" s="1" customFormat="1" ht="11.25">
      <c r="B195" s="29"/>
      <c r="D195" s="122" t="s">
        <v>135</v>
      </c>
      <c r="F195" s="123" t="s">
        <v>334</v>
      </c>
      <c r="I195" s="124"/>
      <c r="L195" s="29"/>
      <c r="M195" s="125"/>
      <c r="T195" s="50"/>
      <c r="AT195" s="14" t="s">
        <v>135</v>
      </c>
      <c r="AU195" s="14" t="s">
        <v>71</v>
      </c>
    </row>
    <row r="196" spans="2:65" s="1" customFormat="1" ht="24.2" customHeight="1">
      <c r="B196" s="29"/>
      <c r="C196" s="142" t="s">
        <v>336</v>
      </c>
      <c r="D196" s="142" t="s">
        <v>173</v>
      </c>
      <c r="E196" s="143" t="s">
        <v>337</v>
      </c>
      <c r="F196" s="144" t="s">
        <v>338</v>
      </c>
      <c r="G196" s="145" t="s">
        <v>203</v>
      </c>
      <c r="H196" s="146">
        <v>20</v>
      </c>
      <c r="I196" s="147"/>
      <c r="J196" s="148">
        <f>ROUND(I196*H196,2)</f>
        <v>0</v>
      </c>
      <c r="K196" s="144" t="s">
        <v>131</v>
      </c>
      <c r="L196" s="149"/>
      <c r="M196" s="150" t="s">
        <v>19</v>
      </c>
      <c r="N196" s="151" t="s">
        <v>42</v>
      </c>
      <c r="P196" s="118">
        <f>O196*H196</f>
        <v>0</v>
      </c>
      <c r="Q196" s="118">
        <v>1.5E-3</v>
      </c>
      <c r="R196" s="118">
        <f>Q196*H196</f>
        <v>0.03</v>
      </c>
      <c r="S196" s="118">
        <v>0</v>
      </c>
      <c r="T196" s="119">
        <f>S196*H196</f>
        <v>0</v>
      </c>
      <c r="AR196" s="120" t="s">
        <v>177</v>
      </c>
      <c r="AT196" s="120" t="s">
        <v>173</v>
      </c>
      <c r="AU196" s="120" t="s">
        <v>71</v>
      </c>
      <c r="AY196" s="14" t="s">
        <v>133</v>
      </c>
      <c r="BE196" s="121">
        <f>IF(N196="základní",J196,0)</f>
        <v>0</v>
      </c>
      <c r="BF196" s="121">
        <f>IF(N196="snížená",J196,0)</f>
        <v>0</v>
      </c>
      <c r="BG196" s="121">
        <f>IF(N196="zákl. přenesená",J196,0)</f>
        <v>0</v>
      </c>
      <c r="BH196" s="121">
        <f>IF(N196="sníž. přenesená",J196,0)</f>
        <v>0</v>
      </c>
      <c r="BI196" s="121">
        <f>IF(N196="nulová",J196,0)</f>
        <v>0</v>
      </c>
      <c r="BJ196" s="14" t="s">
        <v>78</v>
      </c>
      <c r="BK196" s="121">
        <f>ROUND(I196*H196,2)</f>
        <v>0</v>
      </c>
      <c r="BL196" s="14" t="s">
        <v>132</v>
      </c>
      <c r="BM196" s="120" t="s">
        <v>339</v>
      </c>
    </row>
    <row r="197" spans="2:65" s="1" customFormat="1" ht="11.25">
      <c r="B197" s="29"/>
      <c r="D197" s="122" t="s">
        <v>135</v>
      </c>
      <c r="F197" s="123" t="s">
        <v>338</v>
      </c>
      <c r="I197" s="124"/>
      <c r="L197" s="29"/>
      <c r="M197" s="125"/>
      <c r="T197" s="50"/>
      <c r="AT197" s="14" t="s">
        <v>135</v>
      </c>
      <c r="AU197" s="14" t="s">
        <v>71</v>
      </c>
    </row>
    <row r="198" spans="2:65" s="1" customFormat="1" ht="24.2" customHeight="1">
      <c r="B198" s="29"/>
      <c r="C198" s="142" t="s">
        <v>340</v>
      </c>
      <c r="D198" s="142" t="s">
        <v>173</v>
      </c>
      <c r="E198" s="143" t="s">
        <v>341</v>
      </c>
      <c r="F198" s="144" t="s">
        <v>342</v>
      </c>
      <c r="G198" s="145" t="s">
        <v>203</v>
      </c>
      <c r="H198" s="146">
        <v>20</v>
      </c>
      <c r="I198" s="147"/>
      <c r="J198" s="148">
        <f>ROUND(I198*H198,2)</f>
        <v>0</v>
      </c>
      <c r="K198" s="144" t="s">
        <v>131</v>
      </c>
      <c r="L198" s="149"/>
      <c r="M198" s="150" t="s">
        <v>19</v>
      </c>
      <c r="N198" s="151" t="s">
        <v>42</v>
      </c>
      <c r="P198" s="118">
        <f>O198*H198</f>
        <v>0</v>
      </c>
      <c r="Q198" s="118">
        <v>1.5E-3</v>
      </c>
      <c r="R198" s="118">
        <f>Q198*H198</f>
        <v>0.03</v>
      </c>
      <c r="S198" s="118">
        <v>0</v>
      </c>
      <c r="T198" s="119">
        <f>S198*H198</f>
        <v>0</v>
      </c>
      <c r="AR198" s="120" t="s">
        <v>177</v>
      </c>
      <c r="AT198" s="120" t="s">
        <v>173</v>
      </c>
      <c r="AU198" s="120" t="s">
        <v>71</v>
      </c>
      <c r="AY198" s="14" t="s">
        <v>133</v>
      </c>
      <c r="BE198" s="121">
        <f>IF(N198="základní",J198,0)</f>
        <v>0</v>
      </c>
      <c r="BF198" s="121">
        <f>IF(N198="snížená",J198,0)</f>
        <v>0</v>
      </c>
      <c r="BG198" s="121">
        <f>IF(N198="zákl. přenesená",J198,0)</f>
        <v>0</v>
      </c>
      <c r="BH198" s="121">
        <f>IF(N198="sníž. přenesená",J198,0)</f>
        <v>0</v>
      </c>
      <c r="BI198" s="121">
        <f>IF(N198="nulová",J198,0)</f>
        <v>0</v>
      </c>
      <c r="BJ198" s="14" t="s">
        <v>78</v>
      </c>
      <c r="BK198" s="121">
        <f>ROUND(I198*H198,2)</f>
        <v>0</v>
      </c>
      <c r="BL198" s="14" t="s">
        <v>132</v>
      </c>
      <c r="BM198" s="120" t="s">
        <v>343</v>
      </c>
    </row>
    <row r="199" spans="2:65" s="1" customFormat="1" ht="11.25">
      <c r="B199" s="29"/>
      <c r="D199" s="122" t="s">
        <v>135</v>
      </c>
      <c r="F199" s="123" t="s">
        <v>342</v>
      </c>
      <c r="I199" s="124"/>
      <c r="L199" s="29"/>
      <c r="M199" s="125"/>
      <c r="T199" s="50"/>
      <c r="AT199" s="14" t="s">
        <v>135</v>
      </c>
      <c r="AU199" s="14" t="s">
        <v>71</v>
      </c>
    </row>
    <row r="200" spans="2:65" s="1" customFormat="1" ht="21.75" customHeight="1">
      <c r="B200" s="29"/>
      <c r="C200" s="142" t="s">
        <v>344</v>
      </c>
      <c r="D200" s="142" t="s">
        <v>173</v>
      </c>
      <c r="E200" s="143" t="s">
        <v>345</v>
      </c>
      <c r="F200" s="144" t="s">
        <v>346</v>
      </c>
      <c r="G200" s="145" t="s">
        <v>203</v>
      </c>
      <c r="H200" s="146">
        <v>120</v>
      </c>
      <c r="I200" s="147"/>
      <c r="J200" s="148">
        <f>ROUND(I200*H200,2)</f>
        <v>0</v>
      </c>
      <c r="K200" s="144" t="s">
        <v>131</v>
      </c>
      <c r="L200" s="149"/>
      <c r="M200" s="150" t="s">
        <v>19</v>
      </c>
      <c r="N200" s="151" t="s">
        <v>42</v>
      </c>
      <c r="P200" s="118">
        <f>O200*H200</f>
        <v>0</v>
      </c>
      <c r="Q200" s="118">
        <v>1.1999999999999999E-3</v>
      </c>
      <c r="R200" s="118">
        <f>Q200*H200</f>
        <v>0.14399999999999999</v>
      </c>
      <c r="S200" s="118">
        <v>0</v>
      </c>
      <c r="T200" s="119">
        <f>S200*H200</f>
        <v>0</v>
      </c>
      <c r="AR200" s="120" t="s">
        <v>177</v>
      </c>
      <c r="AT200" s="120" t="s">
        <v>173</v>
      </c>
      <c r="AU200" s="120" t="s">
        <v>71</v>
      </c>
      <c r="AY200" s="14" t="s">
        <v>133</v>
      </c>
      <c r="BE200" s="121">
        <f>IF(N200="základní",J200,0)</f>
        <v>0</v>
      </c>
      <c r="BF200" s="121">
        <f>IF(N200="snížená",J200,0)</f>
        <v>0</v>
      </c>
      <c r="BG200" s="121">
        <f>IF(N200="zákl. přenesená",J200,0)</f>
        <v>0</v>
      </c>
      <c r="BH200" s="121">
        <f>IF(N200="sníž. přenesená",J200,0)</f>
        <v>0</v>
      </c>
      <c r="BI200" s="121">
        <f>IF(N200="nulová",J200,0)</f>
        <v>0</v>
      </c>
      <c r="BJ200" s="14" t="s">
        <v>78</v>
      </c>
      <c r="BK200" s="121">
        <f>ROUND(I200*H200,2)</f>
        <v>0</v>
      </c>
      <c r="BL200" s="14" t="s">
        <v>132</v>
      </c>
      <c r="BM200" s="120" t="s">
        <v>347</v>
      </c>
    </row>
    <row r="201" spans="2:65" s="1" customFormat="1" ht="11.25">
      <c r="B201" s="29"/>
      <c r="D201" s="122" t="s">
        <v>135</v>
      </c>
      <c r="F201" s="123" t="s">
        <v>346</v>
      </c>
      <c r="I201" s="124"/>
      <c r="L201" s="29"/>
      <c r="M201" s="125"/>
      <c r="T201" s="50"/>
      <c r="AT201" s="14" t="s">
        <v>135</v>
      </c>
      <c r="AU201" s="14" t="s">
        <v>71</v>
      </c>
    </row>
    <row r="202" spans="2:65" s="1" customFormat="1" ht="21.75" customHeight="1">
      <c r="B202" s="29"/>
      <c r="C202" s="142" t="s">
        <v>348</v>
      </c>
      <c r="D202" s="142" t="s">
        <v>173</v>
      </c>
      <c r="E202" s="143" t="s">
        <v>349</v>
      </c>
      <c r="F202" s="144" t="s">
        <v>350</v>
      </c>
      <c r="G202" s="145" t="s">
        <v>203</v>
      </c>
      <c r="H202" s="146">
        <v>280</v>
      </c>
      <c r="I202" s="147"/>
      <c r="J202" s="148">
        <f>ROUND(I202*H202,2)</f>
        <v>0</v>
      </c>
      <c r="K202" s="144" t="s">
        <v>131</v>
      </c>
      <c r="L202" s="149"/>
      <c r="M202" s="150" t="s">
        <v>19</v>
      </c>
      <c r="N202" s="151" t="s">
        <v>42</v>
      </c>
      <c r="P202" s="118">
        <f>O202*H202</f>
        <v>0</v>
      </c>
      <c r="Q202" s="118">
        <v>1.1999999999999999E-3</v>
      </c>
      <c r="R202" s="118">
        <f>Q202*H202</f>
        <v>0.33599999999999997</v>
      </c>
      <c r="S202" s="118">
        <v>0</v>
      </c>
      <c r="T202" s="119">
        <f>S202*H202</f>
        <v>0</v>
      </c>
      <c r="AR202" s="120" t="s">
        <v>177</v>
      </c>
      <c r="AT202" s="120" t="s">
        <v>173</v>
      </c>
      <c r="AU202" s="120" t="s">
        <v>71</v>
      </c>
      <c r="AY202" s="14" t="s">
        <v>133</v>
      </c>
      <c r="BE202" s="121">
        <f>IF(N202="základní",J202,0)</f>
        <v>0</v>
      </c>
      <c r="BF202" s="121">
        <f>IF(N202="snížená",J202,0)</f>
        <v>0</v>
      </c>
      <c r="BG202" s="121">
        <f>IF(N202="zákl. přenesená",J202,0)</f>
        <v>0</v>
      </c>
      <c r="BH202" s="121">
        <f>IF(N202="sníž. přenesená",J202,0)</f>
        <v>0</v>
      </c>
      <c r="BI202" s="121">
        <f>IF(N202="nulová",J202,0)</f>
        <v>0</v>
      </c>
      <c r="BJ202" s="14" t="s">
        <v>78</v>
      </c>
      <c r="BK202" s="121">
        <f>ROUND(I202*H202,2)</f>
        <v>0</v>
      </c>
      <c r="BL202" s="14" t="s">
        <v>132</v>
      </c>
      <c r="BM202" s="120" t="s">
        <v>351</v>
      </c>
    </row>
    <row r="203" spans="2:65" s="1" customFormat="1" ht="11.25">
      <c r="B203" s="29"/>
      <c r="D203" s="122" t="s">
        <v>135</v>
      </c>
      <c r="F203" s="123" t="s">
        <v>350</v>
      </c>
      <c r="I203" s="124"/>
      <c r="L203" s="29"/>
      <c r="M203" s="125"/>
      <c r="T203" s="50"/>
      <c r="AT203" s="14" t="s">
        <v>135</v>
      </c>
      <c r="AU203" s="14" t="s">
        <v>71</v>
      </c>
    </row>
    <row r="204" spans="2:65" s="1" customFormat="1" ht="16.5" customHeight="1">
      <c r="B204" s="29"/>
      <c r="C204" s="142" t="s">
        <v>352</v>
      </c>
      <c r="D204" s="142" t="s">
        <v>173</v>
      </c>
      <c r="E204" s="143" t="s">
        <v>353</v>
      </c>
      <c r="F204" s="144" t="s">
        <v>354</v>
      </c>
      <c r="G204" s="145" t="s">
        <v>203</v>
      </c>
      <c r="H204" s="146">
        <v>160</v>
      </c>
      <c r="I204" s="147"/>
      <c r="J204" s="148">
        <f>ROUND(I204*H204,2)</f>
        <v>0</v>
      </c>
      <c r="K204" s="144" t="s">
        <v>131</v>
      </c>
      <c r="L204" s="149"/>
      <c r="M204" s="150" t="s">
        <v>19</v>
      </c>
      <c r="N204" s="151" t="s">
        <v>42</v>
      </c>
      <c r="P204" s="118">
        <f>O204*H204</f>
        <v>0</v>
      </c>
      <c r="Q204" s="118">
        <v>1.1999999999999999E-3</v>
      </c>
      <c r="R204" s="118">
        <f>Q204*H204</f>
        <v>0.19199999999999998</v>
      </c>
      <c r="S204" s="118">
        <v>0</v>
      </c>
      <c r="T204" s="119">
        <f>S204*H204</f>
        <v>0</v>
      </c>
      <c r="AR204" s="120" t="s">
        <v>177</v>
      </c>
      <c r="AT204" s="120" t="s">
        <v>173</v>
      </c>
      <c r="AU204" s="120" t="s">
        <v>71</v>
      </c>
      <c r="AY204" s="14" t="s">
        <v>133</v>
      </c>
      <c r="BE204" s="121">
        <f>IF(N204="základní",J204,0)</f>
        <v>0</v>
      </c>
      <c r="BF204" s="121">
        <f>IF(N204="snížená",J204,0)</f>
        <v>0</v>
      </c>
      <c r="BG204" s="121">
        <f>IF(N204="zákl. přenesená",J204,0)</f>
        <v>0</v>
      </c>
      <c r="BH204" s="121">
        <f>IF(N204="sníž. přenesená",J204,0)</f>
        <v>0</v>
      </c>
      <c r="BI204" s="121">
        <f>IF(N204="nulová",J204,0)</f>
        <v>0</v>
      </c>
      <c r="BJ204" s="14" t="s">
        <v>78</v>
      </c>
      <c r="BK204" s="121">
        <f>ROUND(I204*H204,2)</f>
        <v>0</v>
      </c>
      <c r="BL204" s="14" t="s">
        <v>132</v>
      </c>
      <c r="BM204" s="120" t="s">
        <v>355</v>
      </c>
    </row>
    <row r="205" spans="2:65" s="1" customFormat="1" ht="11.25">
      <c r="B205" s="29"/>
      <c r="D205" s="122" t="s">
        <v>135</v>
      </c>
      <c r="F205" s="123" t="s">
        <v>354</v>
      </c>
      <c r="I205" s="124"/>
      <c r="L205" s="29"/>
      <c r="M205" s="125"/>
      <c r="T205" s="50"/>
      <c r="AT205" s="14" t="s">
        <v>135</v>
      </c>
      <c r="AU205" s="14" t="s">
        <v>71</v>
      </c>
    </row>
    <row r="206" spans="2:65" s="1" customFormat="1" ht="16.5" customHeight="1">
      <c r="B206" s="29"/>
      <c r="C206" s="142" t="s">
        <v>356</v>
      </c>
      <c r="D206" s="142" t="s">
        <v>173</v>
      </c>
      <c r="E206" s="143" t="s">
        <v>357</v>
      </c>
      <c r="F206" s="144" t="s">
        <v>358</v>
      </c>
      <c r="G206" s="145" t="s">
        <v>203</v>
      </c>
      <c r="H206" s="146">
        <v>40</v>
      </c>
      <c r="I206" s="147"/>
      <c r="J206" s="148">
        <f>ROUND(I206*H206,2)</f>
        <v>0</v>
      </c>
      <c r="K206" s="144" t="s">
        <v>131</v>
      </c>
      <c r="L206" s="149"/>
      <c r="M206" s="150" t="s">
        <v>19</v>
      </c>
      <c r="N206" s="151" t="s">
        <v>42</v>
      </c>
      <c r="P206" s="118">
        <f>O206*H206</f>
        <v>0</v>
      </c>
      <c r="Q206" s="118">
        <v>1.1999999999999999E-3</v>
      </c>
      <c r="R206" s="118">
        <f>Q206*H206</f>
        <v>4.7999999999999994E-2</v>
      </c>
      <c r="S206" s="118">
        <v>0</v>
      </c>
      <c r="T206" s="119">
        <f>S206*H206</f>
        <v>0</v>
      </c>
      <c r="AR206" s="120" t="s">
        <v>177</v>
      </c>
      <c r="AT206" s="120" t="s">
        <v>173</v>
      </c>
      <c r="AU206" s="120" t="s">
        <v>71</v>
      </c>
      <c r="AY206" s="14" t="s">
        <v>133</v>
      </c>
      <c r="BE206" s="121">
        <f>IF(N206="základní",J206,0)</f>
        <v>0</v>
      </c>
      <c r="BF206" s="121">
        <f>IF(N206="snížená",J206,0)</f>
        <v>0</v>
      </c>
      <c r="BG206" s="121">
        <f>IF(N206="zákl. přenesená",J206,0)</f>
        <v>0</v>
      </c>
      <c r="BH206" s="121">
        <f>IF(N206="sníž. přenesená",J206,0)</f>
        <v>0</v>
      </c>
      <c r="BI206" s="121">
        <f>IF(N206="nulová",J206,0)</f>
        <v>0</v>
      </c>
      <c r="BJ206" s="14" t="s">
        <v>78</v>
      </c>
      <c r="BK206" s="121">
        <f>ROUND(I206*H206,2)</f>
        <v>0</v>
      </c>
      <c r="BL206" s="14" t="s">
        <v>132</v>
      </c>
      <c r="BM206" s="120" t="s">
        <v>359</v>
      </c>
    </row>
    <row r="207" spans="2:65" s="1" customFormat="1" ht="11.25">
      <c r="B207" s="29"/>
      <c r="D207" s="122" t="s">
        <v>135</v>
      </c>
      <c r="F207" s="123" t="s">
        <v>358</v>
      </c>
      <c r="I207" s="124"/>
      <c r="L207" s="29"/>
      <c r="M207" s="125"/>
      <c r="T207" s="50"/>
      <c r="AT207" s="14" t="s">
        <v>135</v>
      </c>
      <c r="AU207" s="14" t="s">
        <v>71</v>
      </c>
    </row>
    <row r="208" spans="2:65" s="1" customFormat="1" ht="16.5" customHeight="1">
      <c r="B208" s="29"/>
      <c r="C208" s="142" t="s">
        <v>360</v>
      </c>
      <c r="D208" s="142" t="s">
        <v>173</v>
      </c>
      <c r="E208" s="143" t="s">
        <v>361</v>
      </c>
      <c r="F208" s="144" t="s">
        <v>362</v>
      </c>
      <c r="G208" s="145" t="s">
        <v>203</v>
      </c>
      <c r="H208" s="146">
        <v>160</v>
      </c>
      <c r="I208" s="147"/>
      <c r="J208" s="148">
        <f>ROUND(I208*H208,2)</f>
        <v>0</v>
      </c>
      <c r="K208" s="144" t="s">
        <v>131</v>
      </c>
      <c r="L208" s="149"/>
      <c r="M208" s="150" t="s">
        <v>19</v>
      </c>
      <c r="N208" s="151" t="s">
        <v>42</v>
      </c>
      <c r="P208" s="118">
        <f>O208*H208</f>
        <v>0</v>
      </c>
      <c r="Q208" s="118">
        <v>1.1999999999999999E-3</v>
      </c>
      <c r="R208" s="118">
        <f>Q208*H208</f>
        <v>0.19199999999999998</v>
      </c>
      <c r="S208" s="118">
        <v>0</v>
      </c>
      <c r="T208" s="119">
        <f>S208*H208</f>
        <v>0</v>
      </c>
      <c r="AR208" s="120" t="s">
        <v>177</v>
      </c>
      <c r="AT208" s="120" t="s">
        <v>173</v>
      </c>
      <c r="AU208" s="120" t="s">
        <v>71</v>
      </c>
      <c r="AY208" s="14" t="s">
        <v>133</v>
      </c>
      <c r="BE208" s="121">
        <f>IF(N208="základní",J208,0)</f>
        <v>0</v>
      </c>
      <c r="BF208" s="121">
        <f>IF(N208="snížená",J208,0)</f>
        <v>0</v>
      </c>
      <c r="BG208" s="121">
        <f>IF(N208="zákl. přenesená",J208,0)</f>
        <v>0</v>
      </c>
      <c r="BH208" s="121">
        <f>IF(N208="sníž. přenesená",J208,0)</f>
        <v>0</v>
      </c>
      <c r="BI208" s="121">
        <f>IF(N208="nulová",J208,0)</f>
        <v>0</v>
      </c>
      <c r="BJ208" s="14" t="s">
        <v>78</v>
      </c>
      <c r="BK208" s="121">
        <f>ROUND(I208*H208,2)</f>
        <v>0</v>
      </c>
      <c r="BL208" s="14" t="s">
        <v>132</v>
      </c>
      <c r="BM208" s="120" t="s">
        <v>363</v>
      </c>
    </row>
    <row r="209" spans="2:65" s="1" customFormat="1" ht="11.25">
      <c r="B209" s="29"/>
      <c r="D209" s="122" t="s">
        <v>135</v>
      </c>
      <c r="F209" s="123" t="s">
        <v>362</v>
      </c>
      <c r="I209" s="124"/>
      <c r="L209" s="29"/>
      <c r="M209" s="125"/>
      <c r="T209" s="50"/>
      <c r="AT209" s="14" t="s">
        <v>135</v>
      </c>
      <c r="AU209" s="14" t="s">
        <v>71</v>
      </c>
    </row>
    <row r="210" spans="2:65" s="1" customFormat="1" ht="16.5" customHeight="1">
      <c r="B210" s="29"/>
      <c r="C210" s="142" t="s">
        <v>364</v>
      </c>
      <c r="D210" s="142" t="s">
        <v>173</v>
      </c>
      <c r="E210" s="143" t="s">
        <v>365</v>
      </c>
      <c r="F210" s="144" t="s">
        <v>366</v>
      </c>
      <c r="G210" s="145" t="s">
        <v>203</v>
      </c>
      <c r="H210" s="146">
        <v>50</v>
      </c>
      <c r="I210" s="147"/>
      <c r="J210" s="148">
        <f>ROUND(I210*H210,2)</f>
        <v>0</v>
      </c>
      <c r="K210" s="144" t="s">
        <v>131</v>
      </c>
      <c r="L210" s="149"/>
      <c r="M210" s="150" t="s">
        <v>19</v>
      </c>
      <c r="N210" s="151" t="s">
        <v>42</v>
      </c>
      <c r="P210" s="118">
        <f>O210*H210</f>
        <v>0</v>
      </c>
      <c r="Q210" s="118">
        <v>1.1999999999999999E-3</v>
      </c>
      <c r="R210" s="118">
        <f>Q210*H210</f>
        <v>0.06</v>
      </c>
      <c r="S210" s="118">
        <v>0</v>
      </c>
      <c r="T210" s="119">
        <f>S210*H210</f>
        <v>0</v>
      </c>
      <c r="AR210" s="120" t="s">
        <v>177</v>
      </c>
      <c r="AT210" s="120" t="s">
        <v>173</v>
      </c>
      <c r="AU210" s="120" t="s">
        <v>71</v>
      </c>
      <c r="AY210" s="14" t="s">
        <v>133</v>
      </c>
      <c r="BE210" s="121">
        <f>IF(N210="základní",J210,0)</f>
        <v>0</v>
      </c>
      <c r="BF210" s="121">
        <f>IF(N210="snížená",J210,0)</f>
        <v>0</v>
      </c>
      <c r="BG210" s="121">
        <f>IF(N210="zákl. přenesená",J210,0)</f>
        <v>0</v>
      </c>
      <c r="BH210" s="121">
        <f>IF(N210="sníž. přenesená",J210,0)</f>
        <v>0</v>
      </c>
      <c r="BI210" s="121">
        <f>IF(N210="nulová",J210,0)</f>
        <v>0</v>
      </c>
      <c r="BJ210" s="14" t="s">
        <v>78</v>
      </c>
      <c r="BK210" s="121">
        <f>ROUND(I210*H210,2)</f>
        <v>0</v>
      </c>
      <c r="BL210" s="14" t="s">
        <v>132</v>
      </c>
      <c r="BM210" s="120" t="s">
        <v>367</v>
      </c>
    </row>
    <row r="211" spans="2:65" s="1" customFormat="1" ht="11.25">
      <c r="B211" s="29"/>
      <c r="D211" s="122" t="s">
        <v>135</v>
      </c>
      <c r="F211" s="123" t="s">
        <v>366</v>
      </c>
      <c r="I211" s="124"/>
      <c r="L211" s="29"/>
      <c r="M211" s="125"/>
      <c r="T211" s="50"/>
      <c r="AT211" s="14" t="s">
        <v>135</v>
      </c>
      <c r="AU211" s="14" t="s">
        <v>71</v>
      </c>
    </row>
    <row r="212" spans="2:65" s="1" customFormat="1" ht="16.5" customHeight="1">
      <c r="B212" s="29"/>
      <c r="C212" s="142" t="s">
        <v>368</v>
      </c>
      <c r="D212" s="142" t="s">
        <v>173</v>
      </c>
      <c r="E212" s="143" t="s">
        <v>369</v>
      </c>
      <c r="F212" s="144" t="s">
        <v>370</v>
      </c>
      <c r="G212" s="145" t="s">
        <v>203</v>
      </c>
      <c r="H212" s="146">
        <v>150</v>
      </c>
      <c r="I212" s="147"/>
      <c r="J212" s="148">
        <f>ROUND(I212*H212,2)</f>
        <v>0</v>
      </c>
      <c r="K212" s="144" t="s">
        <v>131</v>
      </c>
      <c r="L212" s="149"/>
      <c r="M212" s="150" t="s">
        <v>19</v>
      </c>
      <c r="N212" s="151" t="s">
        <v>42</v>
      </c>
      <c r="P212" s="118">
        <f>O212*H212</f>
        <v>0</v>
      </c>
      <c r="Q212" s="118">
        <v>1.1999999999999999E-3</v>
      </c>
      <c r="R212" s="118">
        <f>Q212*H212</f>
        <v>0.18</v>
      </c>
      <c r="S212" s="118">
        <v>0</v>
      </c>
      <c r="T212" s="119">
        <f>S212*H212</f>
        <v>0</v>
      </c>
      <c r="AR212" s="120" t="s">
        <v>177</v>
      </c>
      <c r="AT212" s="120" t="s">
        <v>173</v>
      </c>
      <c r="AU212" s="120" t="s">
        <v>71</v>
      </c>
      <c r="AY212" s="14" t="s">
        <v>133</v>
      </c>
      <c r="BE212" s="121">
        <f>IF(N212="základní",J212,0)</f>
        <v>0</v>
      </c>
      <c r="BF212" s="121">
        <f>IF(N212="snížená",J212,0)</f>
        <v>0</v>
      </c>
      <c r="BG212" s="121">
        <f>IF(N212="zákl. přenesená",J212,0)</f>
        <v>0</v>
      </c>
      <c r="BH212" s="121">
        <f>IF(N212="sníž. přenesená",J212,0)</f>
        <v>0</v>
      </c>
      <c r="BI212" s="121">
        <f>IF(N212="nulová",J212,0)</f>
        <v>0</v>
      </c>
      <c r="BJ212" s="14" t="s">
        <v>78</v>
      </c>
      <c r="BK212" s="121">
        <f>ROUND(I212*H212,2)</f>
        <v>0</v>
      </c>
      <c r="BL212" s="14" t="s">
        <v>132</v>
      </c>
      <c r="BM212" s="120" t="s">
        <v>371</v>
      </c>
    </row>
    <row r="213" spans="2:65" s="1" customFormat="1" ht="11.25">
      <c r="B213" s="29"/>
      <c r="D213" s="122" t="s">
        <v>135</v>
      </c>
      <c r="F213" s="123" t="s">
        <v>370</v>
      </c>
      <c r="I213" s="124"/>
      <c r="L213" s="29"/>
      <c r="M213" s="125"/>
      <c r="T213" s="50"/>
      <c r="AT213" s="14" t="s">
        <v>135</v>
      </c>
      <c r="AU213" s="14" t="s">
        <v>71</v>
      </c>
    </row>
    <row r="214" spans="2:65" s="1" customFormat="1" ht="21.75" customHeight="1">
      <c r="B214" s="29"/>
      <c r="C214" s="142" t="s">
        <v>372</v>
      </c>
      <c r="D214" s="142" t="s">
        <v>173</v>
      </c>
      <c r="E214" s="143" t="s">
        <v>373</v>
      </c>
      <c r="F214" s="144" t="s">
        <v>374</v>
      </c>
      <c r="G214" s="145" t="s">
        <v>203</v>
      </c>
      <c r="H214" s="146">
        <v>150</v>
      </c>
      <c r="I214" s="147"/>
      <c r="J214" s="148">
        <f>ROUND(I214*H214,2)</f>
        <v>0</v>
      </c>
      <c r="K214" s="144" t="s">
        <v>131</v>
      </c>
      <c r="L214" s="149"/>
      <c r="M214" s="150" t="s">
        <v>19</v>
      </c>
      <c r="N214" s="151" t="s">
        <v>42</v>
      </c>
      <c r="P214" s="118">
        <f>O214*H214</f>
        <v>0</v>
      </c>
      <c r="Q214" s="118">
        <v>1.1999999999999999E-3</v>
      </c>
      <c r="R214" s="118">
        <f>Q214*H214</f>
        <v>0.18</v>
      </c>
      <c r="S214" s="118">
        <v>0</v>
      </c>
      <c r="T214" s="119">
        <f>S214*H214</f>
        <v>0</v>
      </c>
      <c r="AR214" s="120" t="s">
        <v>177</v>
      </c>
      <c r="AT214" s="120" t="s">
        <v>173</v>
      </c>
      <c r="AU214" s="120" t="s">
        <v>71</v>
      </c>
      <c r="AY214" s="14" t="s">
        <v>133</v>
      </c>
      <c r="BE214" s="121">
        <f>IF(N214="základní",J214,0)</f>
        <v>0</v>
      </c>
      <c r="BF214" s="121">
        <f>IF(N214="snížená",J214,0)</f>
        <v>0</v>
      </c>
      <c r="BG214" s="121">
        <f>IF(N214="zákl. přenesená",J214,0)</f>
        <v>0</v>
      </c>
      <c r="BH214" s="121">
        <f>IF(N214="sníž. přenesená",J214,0)</f>
        <v>0</v>
      </c>
      <c r="BI214" s="121">
        <f>IF(N214="nulová",J214,0)</f>
        <v>0</v>
      </c>
      <c r="BJ214" s="14" t="s">
        <v>78</v>
      </c>
      <c r="BK214" s="121">
        <f>ROUND(I214*H214,2)</f>
        <v>0</v>
      </c>
      <c r="BL214" s="14" t="s">
        <v>132</v>
      </c>
      <c r="BM214" s="120" t="s">
        <v>375</v>
      </c>
    </row>
    <row r="215" spans="2:65" s="1" customFormat="1" ht="11.25">
      <c r="B215" s="29"/>
      <c r="D215" s="122" t="s">
        <v>135</v>
      </c>
      <c r="F215" s="123" t="s">
        <v>374</v>
      </c>
      <c r="I215" s="124"/>
      <c r="L215" s="29"/>
      <c r="M215" s="125"/>
      <c r="T215" s="50"/>
      <c r="AT215" s="14" t="s">
        <v>135</v>
      </c>
      <c r="AU215" s="14" t="s">
        <v>71</v>
      </c>
    </row>
    <row r="216" spans="2:65" s="1" customFormat="1" ht="16.5" customHeight="1">
      <c r="B216" s="29"/>
      <c r="C216" s="142" t="s">
        <v>376</v>
      </c>
      <c r="D216" s="142" t="s">
        <v>173</v>
      </c>
      <c r="E216" s="143" t="s">
        <v>377</v>
      </c>
      <c r="F216" s="144" t="s">
        <v>378</v>
      </c>
      <c r="G216" s="145" t="s">
        <v>203</v>
      </c>
      <c r="H216" s="146">
        <v>160</v>
      </c>
      <c r="I216" s="147"/>
      <c r="J216" s="148">
        <f>ROUND(I216*H216,2)</f>
        <v>0</v>
      </c>
      <c r="K216" s="144" t="s">
        <v>131</v>
      </c>
      <c r="L216" s="149"/>
      <c r="M216" s="150" t="s">
        <v>19</v>
      </c>
      <c r="N216" s="151" t="s">
        <v>42</v>
      </c>
      <c r="P216" s="118">
        <f>O216*H216</f>
        <v>0</v>
      </c>
      <c r="Q216" s="118">
        <v>1.1999999999999999E-3</v>
      </c>
      <c r="R216" s="118">
        <f>Q216*H216</f>
        <v>0.19199999999999998</v>
      </c>
      <c r="S216" s="118">
        <v>0</v>
      </c>
      <c r="T216" s="119">
        <f>S216*H216</f>
        <v>0</v>
      </c>
      <c r="AR216" s="120" t="s">
        <v>177</v>
      </c>
      <c r="AT216" s="120" t="s">
        <v>173</v>
      </c>
      <c r="AU216" s="120" t="s">
        <v>71</v>
      </c>
      <c r="AY216" s="14" t="s">
        <v>133</v>
      </c>
      <c r="BE216" s="121">
        <f>IF(N216="základní",J216,0)</f>
        <v>0</v>
      </c>
      <c r="BF216" s="121">
        <f>IF(N216="snížená",J216,0)</f>
        <v>0</v>
      </c>
      <c r="BG216" s="121">
        <f>IF(N216="zákl. přenesená",J216,0)</f>
        <v>0</v>
      </c>
      <c r="BH216" s="121">
        <f>IF(N216="sníž. přenesená",J216,0)</f>
        <v>0</v>
      </c>
      <c r="BI216" s="121">
        <f>IF(N216="nulová",J216,0)</f>
        <v>0</v>
      </c>
      <c r="BJ216" s="14" t="s">
        <v>78</v>
      </c>
      <c r="BK216" s="121">
        <f>ROUND(I216*H216,2)</f>
        <v>0</v>
      </c>
      <c r="BL216" s="14" t="s">
        <v>132</v>
      </c>
      <c r="BM216" s="120" t="s">
        <v>379</v>
      </c>
    </row>
    <row r="217" spans="2:65" s="1" customFormat="1" ht="11.25">
      <c r="B217" s="29"/>
      <c r="D217" s="122" t="s">
        <v>135</v>
      </c>
      <c r="F217" s="123" t="s">
        <v>378</v>
      </c>
      <c r="I217" s="124"/>
      <c r="L217" s="29"/>
      <c r="M217" s="125"/>
      <c r="T217" s="50"/>
      <c r="AT217" s="14" t="s">
        <v>135</v>
      </c>
      <c r="AU217" s="14" t="s">
        <v>71</v>
      </c>
    </row>
    <row r="218" spans="2:65" s="1" customFormat="1" ht="33" customHeight="1">
      <c r="B218" s="29"/>
      <c r="C218" s="109" t="s">
        <v>380</v>
      </c>
      <c r="D218" s="109" t="s">
        <v>127</v>
      </c>
      <c r="E218" s="110" t="s">
        <v>381</v>
      </c>
      <c r="F218" s="111" t="s">
        <v>382</v>
      </c>
      <c r="G218" s="112" t="s">
        <v>203</v>
      </c>
      <c r="H218" s="113">
        <v>190</v>
      </c>
      <c r="I218" s="114"/>
      <c r="J218" s="115">
        <f>ROUND(I218*H218,2)</f>
        <v>0</v>
      </c>
      <c r="K218" s="111" t="s">
        <v>131</v>
      </c>
      <c r="L218" s="29"/>
      <c r="M218" s="116" t="s">
        <v>19</v>
      </c>
      <c r="N218" s="117" t="s">
        <v>42</v>
      </c>
      <c r="P218" s="118">
        <f>O218*H218</f>
        <v>0</v>
      </c>
      <c r="Q218" s="118">
        <v>5.1999999999999997E-5</v>
      </c>
      <c r="R218" s="118">
        <f>Q218*H218</f>
        <v>9.8799999999999999E-3</v>
      </c>
      <c r="S218" s="118">
        <v>0</v>
      </c>
      <c r="T218" s="119">
        <f>S218*H218</f>
        <v>0</v>
      </c>
      <c r="AR218" s="120" t="s">
        <v>132</v>
      </c>
      <c r="AT218" s="120" t="s">
        <v>127</v>
      </c>
      <c r="AU218" s="120" t="s">
        <v>71</v>
      </c>
      <c r="AY218" s="14" t="s">
        <v>133</v>
      </c>
      <c r="BE218" s="121">
        <f>IF(N218="základní",J218,0)</f>
        <v>0</v>
      </c>
      <c r="BF218" s="121">
        <f>IF(N218="snížená",J218,0)</f>
        <v>0</v>
      </c>
      <c r="BG218" s="121">
        <f>IF(N218="zákl. přenesená",J218,0)</f>
        <v>0</v>
      </c>
      <c r="BH218" s="121">
        <f>IF(N218="sníž. přenesená",J218,0)</f>
        <v>0</v>
      </c>
      <c r="BI218" s="121">
        <f>IF(N218="nulová",J218,0)</f>
        <v>0</v>
      </c>
      <c r="BJ218" s="14" t="s">
        <v>78</v>
      </c>
      <c r="BK218" s="121">
        <f>ROUND(I218*H218,2)</f>
        <v>0</v>
      </c>
      <c r="BL218" s="14" t="s">
        <v>132</v>
      </c>
      <c r="BM218" s="120" t="s">
        <v>383</v>
      </c>
    </row>
    <row r="219" spans="2:65" s="1" customFormat="1" ht="19.5">
      <c r="B219" s="29"/>
      <c r="D219" s="122" t="s">
        <v>135</v>
      </c>
      <c r="F219" s="123" t="s">
        <v>384</v>
      </c>
      <c r="I219" s="124"/>
      <c r="L219" s="29"/>
      <c r="M219" s="125"/>
      <c r="T219" s="50"/>
      <c r="AT219" s="14" t="s">
        <v>135</v>
      </c>
      <c r="AU219" s="14" t="s">
        <v>71</v>
      </c>
    </row>
    <row r="220" spans="2:65" s="1" customFormat="1" ht="11.25">
      <c r="B220" s="29"/>
      <c r="D220" s="126" t="s">
        <v>137</v>
      </c>
      <c r="F220" s="127" t="s">
        <v>385</v>
      </c>
      <c r="I220" s="124"/>
      <c r="L220" s="29"/>
      <c r="M220" s="125"/>
      <c r="T220" s="50"/>
      <c r="AT220" s="14" t="s">
        <v>137</v>
      </c>
      <c r="AU220" s="14" t="s">
        <v>71</v>
      </c>
    </row>
    <row r="221" spans="2:65" s="9" customFormat="1" ht="11.25">
      <c r="B221" s="128"/>
      <c r="D221" s="122" t="s">
        <v>139</v>
      </c>
      <c r="E221" s="129" t="s">
        <v>19</v>
      </c>
      <c r="F221" s="130" t="s">
        <v>386</v>
      </c>
      <c r="H221" s="131">
        <v>190</v>
      </c>
      <c r="I221" s="132"/>
      <c r="L221" s="128"/>
      <c r="M221" s="133"/>
      <c r="T221" s="134"/>
      <c r="AT221" s="129" t="s">
        <v>139</v>
      </c>
      <c r="AU221" s="129" t="s">
        <v>71</v>
      </c>
      <c r="AV221" s="9" t="s">
        <v>80</v>
      </c>
      <c r="AW221" s="9" t="s">
        <v>33</v>
      </c>
      <c r="AX221" s="9" t="s">
        <v>78</v>
      </c>
      <c r="AY221" s="129" t="s">
        <v>133</v>
      </c>
    </row>
    <row r="222" spans="2:65" s="1" customFormat="1" ht="21.75" customHeight="1">
      <c r="B222" s="29"/>
      <c r="C222" s="142" t="s">
        <v>387</v>
      </c>
      <c r="D222" s="142" t="s">
        <v>173</v>
      </c>
      <c r="E222" s="143" t="s">
        <v>388</v>
      </c>
      <c r="F222" s="144" t="s">
        <v>389</v>
      </c>
      <c r="G222" s="145" t="s">
        <v>203</v>
      </c>
      <c r="H222" s="146">
        <v>190</v>
      </c>
      <c r="I222" s="147"/>
      <c r="J222" s="148">
        <f>ROUND(I222*H222,2)</f>
        <v>0</v>
      </c>
      <c r="K222" s="144" t="s">
        <v>131</v>
      </c>
      <c r="L222" s="149"/>
      <c r="M222" s="150" t="s">
        <v>19</v>
      </c>
      <c r="N222" s="151" t="s">
        <v>42</v>
      </c>
      <c r="P222" s="118">
        <f>O222*H222</f>
        <v>0</v>
      </c>
      <c r="Q222" s="118">
        <v>3.5400000000000002E-3</v>
      </c>
      <c r="R222" s="118">
        <f>Q222*H222</f>
        <v>0.67260000000000009</v>
      </c>
      <c r="S222" s="118">
        <v>0</v>
      </c>
      <c r="T222" s="119">
        <f>S222*H222</f>
        <v>0</v>
      </c>
      <c r="AR222" s="120" t="s">
        <v>177</v>
      </c>
      <c r="AT222" s="120" t="s">
        <v>173</v>
      </c>
      <c r="AU222" s="120" t="s">
        <v>71</v>
      </c>
      <c r="AY222" s="14" t="s">
        <v>133</v>
      </c>
      <c r="BE222" s="121">
        <f>IF(N222="základní",J222,0)</f>
        <v>0</v>
      </c>
      <c r="BF222" s="121">
        <f>IF(N222="snížená",J222,0)</f>
        <v>0</v>
      </c>
      <c r="BG222" s="121">
        <f>IF(N222="zákl. přenesená",J222,0)</f>
        <v>0</v>
      </c>
      <c r="BH222" s="121">
        <f>IF(N222="sníž. přenesená",J222,0)</f>
        <v>0</v>
      </c>
      <c r="BI222" s="121">
        <f>IF(N222="nulová",J222,0)</f>
        <v>0</v>
      </c>
      <c r="BJ222" s="14" t="s">
        <v>78</v>
      </c>
      <c r="BK222" s="121">
        <f>ROUND(I222*H222,2)</f>
        <v>0</v>
      </c>
      <c r="BL222" s="14" t="s">
        <v>132</v>
      </c>
      <c r="BM222" s="120" t="s">
        <v>390</v>
      </c>
    </row>
    <row r="223" spans="2:65" s="1" customFormat="1" ht="11.25">
      <c r="B223" s="29"/>
      <c r="D223" s="122" t="s">
        <v>135</v>
      </c>
      <c r="F223" s="123" t="s">
        <v>389</v>
      </c>
      <c r="I223" s="124"/>
      <c r="L223" s="29"/>
      <c r="M223" s="125"/>
      <c r="T223" s="50"/>
      <c r="AT223" s="14" t="s">
        <v>135</v>
      </c>
      <c r="AU223" s="14" t="s">
        <v>71</v>
      </c>
    </row>
    <row r="224" spans="2:65" s="11" customFormat="1" ht="22.5">
      <c r="B224" s="152"/>
      <c r="D224" s="122" t="s">
        <v>139</v>
      </c>
      <c r="E224" s="153" t="s">
        <v>19</v>
      </c>
      <c r="F224" s="154" t="s">
        <v>391</v>
      </c>
      <c r="H224" s="153" t="s">
        <v>19</v>
      </c>
      <c r="I224" s="155"/>
      <c r="L224" s="152"/>
      <c r="M224" s="156"/>
      <c r="T224" s="157"/>
      <c r="AT224" s="153" t="s">
        <v>139</v>
      </c>
      <c r="AU224" s="153" t="s">
        <v>71</v>
      </c>
      <c r="AV224" s="11" t="s">
        <v>78</v>
      </c>
      <c r="AW224" s="11" t="s">
        <v>33</v>
      </c>
      <c r="AX224" s="11" t="s">
        <v>71</v>
      </c>
      <c r="AY224" s="153" t="s">
        <v>133</v>
      </c>
    </row>
    <row r="225" spans="2:65" s="9" customFormat="1" ht="11.25">
      <c r="B225" s="128"/>
      <c r="D225" s="122" t="s">
        <v>139</v>
      </c>
      <c r="E225" s="129" t="s">
        <v>19</v>
      </c>
      <c r="F225" s="130" t="s">
        <v>386</v>
      </c>
      <c r="H225" s="131">
        <v>190</v>
      </c>
      <c r="I225" s="132"/>
      <c r="L225" s="128"/>
      <c r="M225" s="133"/>
      <c r="T225" s="134"/>
      <c r="AT225" s="129" t="s">
        <v>139</v>
      </c>
      <c r="AU225" s="129" t="s">
        <v>71</v>
      </c>
      <c r="AV225" s="9" t="s">
        <v>80</v>
      </c>
      <c r="AW225" s="9" t="s">
        <v>33</v>
      </c>
      <c r="AX225" s="9" t="s">
        <v>71</v>
      </c>
      <c r="AY225" s="129" t="s">
        <v>133</v>
      </c>
    </row>
    <row r="226" spans="2:65" s="10" customFormat="1" ht="11.25">
      <c r="B226" s="135"/>
      <c r="D226" s="122" t="s">
        <v>139</v>
      </c>
      <c r="E226" s="136" t="s">
        <v>19</v>
      </c>
      <c r="F226" s="137" t="s">
        <v>171</v>
      </c>
      <c r="H226" s="138">
        <v>190</v>
      </c>
      <c r="I226" s="139"/>
      <c r="L226" s="135"/>
      <c r="M226" s="140"/>
      <c r="T226" s="141"/>
      <c r="AT226" s="136" t="s">
        <v>139</v>
      </c>
      <c r="AU226" s="136" t="s">
        <v>71</v>
      </c>
      <c r="AV226" s="10" t="s">
        <v>132</v>
      </c>
      <c r="AW226" s="10" t="s">
        <v>33</v>
      </c>
      <c r="AX226" s="10" t="s">
        <v>78</v>
      </c>
      <c r="AY226" s="136" t="s">
        <v>133</v>
      </c>
    </row>
    <row r="227" spans="2:65" s="1" customFormat="1" ht="24.2" customHeight="1">
      <c r="B227" s="29"/>
      <c r="C227" s="109" t="s">
        <v>392</v>
      </c>
      <c r="D227" s="109" t="s">
        <v>127</v>
      </c>
      <c r="E227" s="110" t="s">
        <v>393</v>
      </c>
      <c r="F227" s="111" t="s">
        <v>394</v>
      </c>
      <c r="G227" s="112" t="s">
        <v>203</v>
      </c>
      <c r="H227" s="113">
        <v>140</v>
      </c>
      <c r="I227" s="114"/>
      <c r="J227" s="115">
        <f>ROUND(I227*H227,2)</f>
        <v>0</v>
      </c>
      <c r="K227" s="111" t="s">
        <v>131</v>
      </c>
      <c r="L227" s="29"/>
      <c r="M227" s="116" t="s">
        <v>19</v>
      </c>
      <c r="N227" s="117" t="s">
        <v>42</v>
      </c>
      <c r="P227" s="118">
        <f>O227*H227</f>
        <v>0</v>
      </c>
      <c r="Q227" s="118">
        <v>2.0823999999999999E-3</v>
      </c>
      <c r="R227" s="118">
        <f>Q227*H227</f>
        <v>0.29153599999999996</v>
      </c>
      <c r="S227" s="118">
        <v>0</v>
      </c>
      <c r="T227" s="119">
        <f>S227*H227</f>
        <v>0</v>
      </c>
      <c r="AR227" s="120" t="s">
        <v>132</v>
      </c>
      <c r="AT227" s="120" t="s">
        <v>127</v>
      </c>
      <c r="AU227" s="120" t="s">
        <v>71</v>
      </c>
      <c r="AY227" s="14" t="s">
        <v>133</v>
      </c>
      <c r="BE227" s="121">
        <f>IF(N227="základní",J227,0)</f>
        <v>0</v>
      </c>
      <c r="BF227" s="121">
        <f>IF(N227="snížená",J227,0)</f>
        <v>0</v>
      </c>
      <c r="BG227" s="121">
        <f>IF(N227="zákl. přenesená",J227,0)</f>
        <v>0</v>
      </c>
      <c r="BH227" s="121">
        <f>IF(N227="sníž. přenesená",J227,0)</f>
        <v>0</v>
      </c>
      <c r="BI227" s="121">
        <f>IF(N227="nulová",J227,0)</f>
        <v>0</v>
      </c>
      <c r="BJ227" s="14" t="s">
        <v>78</v>
      </c>
      <c r="BK227" s="121">
        <f>ROUND(I227*H227,2)</f>
        <v>0</v>
      </c>
      <c r="BL227" s="14" t="s">
        <v>132</v>
      </c>
      <c r="BM227" s="120" t="s">
        <v>395</v>
      </c>
    </row>
    <row r="228" spans="2:65" s="1" customFormat="1" ht="19.5">
      <c r="B228" s="29"/>
      <c r="D228" s="122" t="s">
        <v>135</v>
      </c>
      <c r="F228" s="123" t="s">
        <v>396</v>
      </c>
      <c r="I228" s="124"/>
      <c r="L228" s="29"/>
      <c r="M228" s="125"/>
      <c r="T228" s="50"/>
      <c r="AT228" s="14" t="s">
        <v>135</v>
      </c>
      <c r="AU228" s="14" t="s">
        <v>71</v>
      </c>
    </row>
    <row r="229" spans="2:65" s="1" customFormat="1" ht="11.25">
      <c r="B229" s="29"/>
      <c r="D229" s="126" t="s">
        <v>137</v>
      </c>
      <c r="F229" s="127" t="s">
        <v>397</v>
      </c>
      <c r="I229" s="124"/>
      <c r="L229" s="29"/>
      <c r="M229" s="125"/>
      <c r="T229" s="50"/>
      <c r="AT229" s="14" t="s">
        <v>137</v>
      </c>
      <c r="AU229" s="14" t="s">
        <v>71</v>
      </c>
    </row>
    <row r="230" spans="2:65" s="9" customFormat="1" ht="11.25">
      <c r="B230" s="128"/>
      <c r="D230" s="122" t="s">
        <v>139</v>
      </c>
      <c r="E230" s="129" t="s">
        <v>19</v>
      </c>
      <c r="F230" s="130" t="s">
        <v>398</v>
      </c>
      <c r="H230" s="131">
        <v>140</v>
      </c>
      <c r="I230" s="132"/>
      <c r="L230" s="128"/>
      <c r="M230" s="133"/>
      <c r="T230" s="134"/>
      <c r="AT230" s="129" t="s">
        <v>139</v>
      </c>
      <c r="AU230" s="129" t="s">
        <v>71</v>
      </c>
      <c r="AV230" s="9" t="s">
        <v>80</v>
      </c>
      <c r="AW230" s="9" t="s">
        <v>33</v>
      </c>
      <c r="AX230" s="9" t="s">
        <v>78</v>
      </c>
      <c r="AY230" s="129" t="s">
        <v>133</v>
      </c>
    </row>
    <row r="231" spans="2:65" s="1" customFormat="1" ht="33" customHeight="1">
      <c r="B231" s="29"/>
      <c r="C231" s="109" t="s">
        <v>399</v>
      </c>
      <c r="D231" s="109" t="s">
        <v>127</v>
      </c>
      <c r="E231" s="110" t="s">
        <v>400</v>
      </c>
      <c r="F231" s="111" t="s">
        <v>401</v>
      </c>
      <c r="G231" s="112" t="s">
        <v>402</v>
      </c>
      <c r="H231" s="113">
        <v>1.9</v>
      </c>
      <c r="I231" s="114"/>
      <c r="J231" s="115">
        <f>ROUND(I231*H231,2)</f>
        <v>0</v>
      </c>
      <c r="K231" s="111" t="s">
        <v>131</v>
      </c>
      <c r="L231" s="29"/>
      <c r="M231" s="116" t="s">
        <v>19</v>
      </c>
      <c r="N231" s="117" t="s">
        <v>42</v>
      </c>
      <c r="P231" s="118">
        <f>O231*H231</f>
        <v>0</v>
      </c>
      <c r="Q231" s="118">
        <v>0</v>
      </c>
      <c r="R231" s="118">
        <f>Q231*H231</f>
        <v>0</v>
      </c>
      <c r="S231" s="118">
        <v>0</v>
      </c>
      <c r="T231" s="119">
        <f>S231*H231</f>
        <v>0</v>
      </c>
      <c r="AR231" s="120" t="s">
        <v>132</v>
      </c>
      <c r="AT231" s="120" t="s">
        <v>127</v>
      </c>
      <c r="AU231" s="120" t="s">
        <v>71</v>
      </c>
      <c r="AY231" s="14" t="s">
        <v>133</v>
      </c>
      <c r="BE231" s="121">
        <f>IF(N231="základní",J231,0)</f>
        <v>0</v>
      </c>
      <c r="BF231" s="121">
        <f>IF(N231="snížená",J231,0)</f>
        <v>0</v>
      </c>
      <c r="BG231" s="121">
        <f>IF(N231="zákl. přenesená",J231,0)</f>
        <v>0</v>
      </c>
      <c r="BH231" s="121">
        <f>IF(N231="sníž. přenesená",J231,0)</f>
        <v>0</v>
      </c>
      <c r="BI231" s="121">
        <f>IF(N231="nulová",J231,0)</f>
        <v>0</v>
      </c>
      <c r="BJ231" s="14" t="s">
        <v>78</v>
      </c>
      <c r="BK231" s="121">
        <f>ROUND(I231*H231,2)</f>
        <v>0</v>
      </c>
      <c r="BL231" s="14" t="s">
        <v>132</v>
      </c>
      <c r="BM231" s="120" t="s">
        <v>403</v>
      </c>
    </row>
    <row r="232" spans="2:65" s="1" customFormat="1" ht="19.5">
      <c r="B232" s="29"/>
      <c r="D232" s="122" t="s">
        <v>135</v>
      </c>
      <c r="F232" s="123" t="s">
        <v>404</v>
      </c>
      <c r="I232" s="124"/>
      <c r="L232" s="29"/>
      <c r="M232" s="125"/>
      <c r="T232" s="50"/>
      <c r="AT232" s="14" t="s">
        <v>135</v>
      </c>
      <c r="AU232" s="14" t="s">
        <v>71</v>
      </c>
    </row>
    <row r="233" spans="2:65" s="1" customFormat="1" ht="11.25">
      <c r="B233" s="29"/>
      <c r="D233" s="126" t="s">
        <v>137</v>
      </c>
      <c r="F233" s="127" t="s">
        <v>405</v>
      </c>
      <c r="I233" s="124"/>
      <c r="L233" s="29"/>
      <c r="M233" s="125"/>
      <c r="T233" s="50"/>
      <c r="AT233" s="14" t="s">
        <v>137</v>
      </c>
      <c r="AU233" s="14" t="s">
        <v>71</v>
      </c>
    </row>
    <row r="234" spans="2:65" s="9" customFormat="1" ht="11.25">
      <c r="B234" s="128"/>
      <c r="D234" s="122" t="s">
        <v>139</v>
      </c>
      <c r="E234" s="129" t="s">
        <v>19</v>
      </c>
      <c r="F234" s="130" t="s">
        <v>406</v>
      </c>
      <c r="H234" s="131">
        <v>1.9</v>
      </c>
      <c r="I234" s="132"/>
      <c r="L234" s="128"/>
      <c r="M234" s="133"/>
      <c r="T234" s="134"/>
      <c r="AT234" s="129" t="s">
        <v>139</v>
      </c>
      <c r="AU234" s="129" t="s">
        <v>71</v>
      </c>
      <c r="AV234" s="9" t="s">
        <v>80</v>
      </c>
      <c r="AW234" s="9" t="s">
        <v>33</v>
      </c>
      <c r="AX234" s="9" t="s">
        <v>78</v>
      </c>
      <c r="AY234" s="129" t="s">
        <v>133</v>
      </c>
    </row>
    <row r="235" spans="2:65" s="1" customFormat="1" ht="33" customHeight="1">
      <c r="B235" s="29"/>
      <c r="C235" s="109" t="s">
        <v>407</v>
      </c>
      <c r="D235" s="109" t="s">
        <v>127</v>
      </c>
      <c r="E235" s="110" t="s">
        <v>408</v>
      </c>
      <c r="F235" s="111" t="s">
        <v>409</v>
      </c>
      <c r="G235" s="112" t="s">
        <v>402</v>
      </c>
      <c r="H235" s="113">
        <v>12.7</v>
      </c>
      <c r="I235" s="114"/>
      <c r="J235" s="115">
        <f>ROUND(I235*H235,2)</f>
        <v>0</v>
      </c>
      <c r="K235" s="111" t="s">
        <v>131</v>
      </c>
      <c r="L235" s="29"/>
      <c r="M235" s="116" t="s">
        <v>19</v>
      </c>
      <c r="N235" s="117" t="s">
        <v>42</v>
      </c>
      <c r="P235" s="118">
        <f>O235*H235</f>
        <v>0</v>
      </c>
      <c r="Q235" s="118">
        <v>0</v>
      </c>
      <c r="R235" s="118">
        <f>Q235*H235</f>
        <v>0</v>
      </c>
      <c r="S235" s="118">
        <v>0</v>
      </c>
      <c r="T235" s="119">
        <f>S235*H235</f>
        <v>0</v>
      </c>
      <c r="AR235" s="120" t="s">
        <v>132</v>
      </c>
      <c r="AT235" s="120" t="s">
        <v>127</v>
      </c>
      <c r="AU235" s="120" t="s">
        <v>71</v>
      </c>
      <c r="AY235" s="14" t="s">
        <v>133</v>
      </c>
      <c r="BE235" s="121">
        <f>IF(N235="základní",J235,0)</f>
        <v>0</v>
      </c>
      <c r="BF235" s="121">
        <f>IF(N235="snížená",J235,0)</f>
        <v>0</v>
      </c>
      <c r="BG235" s="121">
        <f>IF(N235="zákl. přenesená",J235,0)</f>
        <v>0</v>
      </c>
      <c r="BH235" s="121">
        <f>IF(N235="sníž. přenesená",J235,0)</f>
        <v>0</v>
      </c>
      <c r="BI235" s="121">
        <f>IF(N235="nulová",J235,0)</f>
        <v>0</v>
      </c>
      <c r="BJ235" s="14" t="s">
        <v>78</v>
      </c>
      <c r="BK235" s="121">
        <f>ROUND(I235*H235,2)</f>
        <v>0</v>
      </c>
      <c r="BL235" s="14" t="s">
        <v>132</v>
      </c>
      <c r="BM235" s="120" t="s">
        <v>410</v>
      </c>
    </row>
    <row r="236" spans="2:65" s="1" customFormat="1" ht="19.5">
      <c r="B236" s="29"/>
      <c r="D236" s="122" t="s">
        <v>135</v>
      </c>
      <c r="F236" s="123" t="s">
        <v>411</v>
      </c>
      <c r="I236" s="124"/>
      <c r="L236" s="29"/>
      <c r="M236" s="125"/>
      <c r="T236" s="50"/>
      <c r="AT236" s="14" t="s">
        <v>135</v>
      </c>
      <c r="AU236" s="14" t="s">
        <v>71</v>
      </c>
    </row>
    <row r="237" spans="2:65" s="1" customFormat="1" ht="11.25">
      <c r="B237" s="29"/>
      <c r="D237" s="126" t="s">
        <v>137</v>
      </c>
      <c r="F237" s="127" t="s">
        <v>412</v>
      </c>
      <c r="I237" s="124"/>
      <c r="L237" s="29"/>
      <c r="M237" s="125"/>
      <c r="T237" s="50"/>
      <c r="AT237" s="14" t="s">
        <v>137</v>
      </c>
      <c r="AU237" s="14" t="s">
        <v>71</v>
      </c>
    </row>
    <row r="238" spans="2:65" s="9" customFormat="1" ht="11.25">
      <c r="B238" s="128"/>
      <c r="D238" s="122" t="s">
        <v>139</v>
      </c>
      <c r="E238" s="129" t="s">
        <v>19</v>
      </c>
      <c r="F238" s="130" t="s">
        <v>413</v>
      </c>
      <c r="H238" s="131">
        <v>12.7</v>
      </c>
      <c r="I238" s="132"/>
      <c r="L238" s="128"/>
      <c r="M238" s="133"/>
      <c r="T238" s="134"/>
      <c r="AT238" s="129" t="s">
        <v>139</v>
      </c>
      <c r="AU238" s="129" t="s">
        <v>71</v>
      </c>
      <c r="AV238" s="9" t="s">
        <v>80</v>
      </c>
      <c r="AW238" s="9" t="s">
        <v>33</v>
      </c>
      <c r="AX238" s="9" t="s">
        <v>78</v>
      </c>
      <c r="AY238" s="129" t="s">
        <v>133</v>
      </c>
    </row>
    <row r="239" spans="2:65" s="1" customFormat="1" ht="24.2" customHeight="1">
      <c r="B239" s="29"/>
      <c r="C239" s="109" t="s">
        <v>414</v>
      </c>
      <c r="D239" s="109" t="s">
        <v>127</v>
      </c>
      <c r="E239" s="110" t="s">
        <v>415</v>
      </c>
      <c r="F239" s="111" t="s">
        <v>416</v>
      </c>
      <c r="G239" s="112" t="s">
        <v>130</v>
      </c>
      <c r="H239" s="113">
        <v>920</v>
      </c>
      <c r="I239" s="114"/>
      <c r="J239" s="115">
        <f>ROUND(I239*H239,2)</f>
        <v>0</v>
      </c>
      <c r="K239" s="111" t="s">
        <v>131</v>
      </c>
      <c r="L239" s="29"/>
      <c r="M239" s="116" t="s">
        <v>19</v>
      </c>
      <c r="N239" s="117" t="s">
        <v>42</v>
      </c>
      <c r="P239" s="118">
        <f>O239*H239</f>
        <v>0</v>
      </c>
      <c r="Q239" s="118">
        <v>0</v>
      </c>
      <c r="R239" s="118">
        <f>Q239*H239</f>
        <v>0</v>
      </c>
      <c r="S239" s="118">
        <v>0</v>
      </c>
      <c r="T239" s="119">
        <f>S239*H239</f>
        <v>0</v>
      </c>
      <c r="AR239" s="120" t="s">
        <v>132</v>
      </c>
      <c r="AT239" s="120" t="s">
        <v>127</v>
      </c>
      <c r="AU239" s="120" t="s">
        <v>71</v>
      </c>
      <c r="AY239" s="14" t="s">
        <v>133</v>
      </c>
      <c r="BE239" s="121">
        <f>IF(N239="základní",J239,0)</f>
        <v>0</v>
      </c>
      <c r="BF239" s="121">
        <f>IF(N239="snížená",J239,0)</f>
        <v>0</v>
      </c>
      <c r="BG239" s="121">
        <f>IF(N239="zákl. přenesená",J239,0)</f>
        <v>0</v>
      </c>
      <c r="BH239" s="121">
        <f>IF(N239="sníž. přenesená",J239,0)</f>
        <v>0</v>
      </c>
      <c r="BI239" s="121">
        <f>IF(N239="nulová",J239,0)</f>
        <v>0</v>
      </c>
      <c r="BJ239" s="14" t="s">
        <v>78</v>
      </c>
      <c r="BK239" s="121">
        <f>ROUND(I239*H239,2)</f>
        <v>0</v>
      </c>
      <c r="BL239" s="14" t="s">
        <v>132</v>
      </c>
      <c r="BM239" s="120" t="s">
        <v>417</v>
      </c>
    </row>
    <row r="240" spans="2:65" s="1" customFormat="1" ht="19.5">
      <c r="B240" s="29"/>
      <c r="D240" s="122" t="s">
        <v>135</v>
      </c>
      <c r="F240" s="123" t="s">
        <v>418</v>
      </c>
      <c r="I240" s="124"/>
      <c r="L240" s="29"/>
      <c r="M240" s="125"/>
      <c r="T240" s="50"/>
      <c r="AT240" s="14" t="s">
        <v>135</v>
      </c>
      <c r="AU240" s="14" t="s">
        <v>71</v>
      </c>
    </row>
    <row r="241" spans="2:65" s="1" customFormat="1" ht="11.25">
      <c r="B241" s="29"/>
      <c r="D241" s="126" t="s">
        <v>137</v>
      </c>
      <c r="F241" s="127" t="s">
        <v>419</v>
      </c>
      <c r="I241" s="124"/>
      <c r="L241" s="29"/>
      <c r="M241" s="125"/>
      <c r="T241" s="50"/>
      <c r="AT241" s="14" t="s">
        <v>137</v>
      </c>
      <c r="AU241" s="14" t="s">
        <v>71</v>
      </c>
    </row>
    <row r="242" spans="2:65" s="1" customFormat="1" ht="16.5" customHeight="1">
      <c r="B242" s="29"/>
      <c r="C242" s="142" t="s">
        <v>420</v>
      </c>
      <c r="D242" s="142" t="s">
        <v>173</v>
      </c>
      <c r="E242" s="143" t="s">
        <v>421</v>
      </c>
      <c r="F242" s="144" t="s">
        <v>422</v>
      </c>
      <c r="G242" s="145" t="s">
        <v>423</v>
      </c>
      <c r="H242" s="146">
        <v>92</v>
      </c>
      <c r="I242" s="147"/>
      <c r="J242" s="148">
        <f>ROUND(I242*H242,2)</f>
        <v>0</v>
      </c>
      <c r="K242" s="144" t="s">
        <v>131</v>
      </c>
      <c r="L242" s="149"/>
      <c r="M242" s="150" t="s">
        <v>19</v>
      </c>
      <c r="N242" s="151" t="s">
        <v>42</v>
      </c>
      <c r="P242" s="118">
        <f>O242*H242</f>
        <v>0</v>
      </c>
      <c r="Q242" s="118">
        <v>0.2</v>
      </c>
      <c r="R242" s="118">
        <f>Q242*H242</f>
        <v>18.400000000000002</v>
      </c>
      <c r="S242" s="118">
        <v>0</v>
      </c>
      <c r="T242" s="119">
        <f>S242*H242</f>
        <v>0</v>
      </c>
      <c r="AR242" s="120" t="s">
        <v>177</v>
      </c>
      <c r="AT242" s="120" t="s">
        <v>173</v>
      </c>
      <c r="AU242" s="120" t="s">
        <v>71</v>
      </c>
      <c r="AY242" s="14" t="s">
        <v>133</v>
      </c>
      <c r="BE242" s="121">
        <f>IF(N242="základní",J242,0)</f>
        <v>0</v>
      </c>
      <c r="BF242" s="121">
        <f>IF(N242="snížená",J242,0)</f>
        <v>0</v>
      </c>
      <c r="BG242" s="121">
        <f>IF(N242="zákl. přenesená",J242,0)</f>
        <v>0</v>
      </c>
      <c r="BH242" s="121">
        <f>IF(N242="sníž. přenesená",J242,0)</f>
        <v>0</v>
      </c>
      <c r="BI242" s="121">
        <f>IF(N242="nulová",J242,0)</f>
        <v>0</v>
      </c>
      <c r="BJ242" s="14" t="s">
        <v>78</v>
      </c>
      <c r="BK242" s="121">
        <f>ROUND(I242*H242,2)</f>
        <v>0</v>
      </c>
      <c r="BL242" s="14" t="s">
        <v>132</v>
      </c>
      <c r="BM242" s="120" t="s">
        <v>424</v>
      </c>
    </row>
    <row r="243" spans="2:65" s="1" customFormat="1" ht="11.25">
      <c r="B243" s="29"/>
      <c r="D243" s="122" t="s">
        <v>135</v>
      </c>
      <c r="F243" s="123" t="s">
        <v>425</v>
      </c>
      <c r="I243" s="124"/>
      <c r="L243" s="29"/>
      <c r="M243" s="125"/>
      <c r="T243" s="50"/>
      <c r="AT243" s="14" t="s">
        <v>135</v>
      </c>
      <c r="AU243" s="14" t="s">
        <v>71</v>
      </c>
    </row>
    <row r="244" spans="2:65" s="9" customFormat="1" ht="11.25">
      <c r="B244" s="128"/>
      <c r="D244" s="122" t="s">
        <v>139</v>
      </c>
      <c r="E244" s="129" t="s">
        <v>19</v>
      </c>
      <c r="F244" s="130" t="s">
        <v>426</v>
      </c>
      <c r="H244" s="131">
        <v>92</v>
      </c>
      <c r="I244" s="132"/>
      <c r="L244" s="128"/>
      <c r="M244" s="133"/>
      <c r="T244" s="134"/>
      <c r="AT244" s="129" t="s">
        <v>139</v>
      </c>
      <c r="AU244" s="129" t="s">
        <v>71</v>
      </c>
      <c r="AV244" s="9" t="s">
        <v>80</v>
      </c>
      <c r="AW244" s="9" t="s">
        <v>33</v>
      </c>
      <c r="AX244" s="9" t="s">
        <v>78</v>
      </c>
      <c r="AY244" s="129" t="s">
        <v>133</v>
      </c>
    </row>
    <row r="245" spans="2:65" s="1" customFormat="1" ht="16.5" customHeight="1">
      <c r="B245" s="29"/>
      <c r="C245" s="109" t="s">
        <v>427</v>
      </c>
      <c r="D245" s="109" t="s">
        <v>127</v>
      </c>
      <c r="E245" s="110" t="s">
        <v>428</v>
      </c>
      <c r="F245" s="111" t="s">
        <v>429</v>
      </c>
      <c r="G245" s="112" t="s">
        <v>423</v>
      </c>
      <c r="H245" s="113">
        <v>18.760000000000002</v>
      </c>
      <c r="I245" s="114"/>
      <c r="J245" s="115">
        <f>ROUND(I245*H245,2)</f>
        <v>0</v>
      </c>
      <c r="K245" s="111" t="s">
        <v>131</v>
      </c>
      <c r="L245" s="29"/>
      <c r="M245" s="116" t="s">
        <v>19</v>
      </c>
      <c r="N245" s="117" t="s">
        <v>42</v>
      </c>
      <c r="P245" s="118">
        <f>O245*H245</f>
        <v>0</v>
      </c>
      <c r="Q245" s="118">
        <v>0</v>
      </c>
      <c r="R245" s="118">
        <f>Q245*H245</f>
        <v>0</v>
      </c>
      <c r="S245" s="118">
        <v>0</v>
      </c>
      <c r="T245" s="119">
        <f>S245*H245</f>
        <v>0</v>
      </c>
      <c r="AR245" s="120" t="s">
        <v>132</v>
      </c>
      <c r="AT245" s="120" t="s">
        <v>127</v>
      </c>
      <c r="AU245" s="120" t="s">
        <v>71</v>
      </c>
      <c r="AY245" s="14" t="s">
        <v>133</v>
      </c>
      <c r="BE245" s="121">
        <f>IF(N245="základní",J245,0)</f>
        <v>0</v>
      </c>
      <c r="BF245" s="121">
        <f>IF(N245="snížená",J245,0)</f>
        <v>0</v>
      </c>
      <c r="BG245" s="121">
        <f>IF(N245="zákl. přenesená",J245,0)</f>
        <v>0</v>
      </c>
      <c r="BH245" s="121">
        <f>IF(N245="sníž. přenesená",J245,0)</f>
        <v>0</v>
      </c>
      <c r="BI245" s="121">
        <f>IF(N245="nulová",J245,0)</f>
        <v>0</v>
      </c>
      <c r="BJ245" s="14" t="s">
        <v>78</v>
      </c>
      <c r="BK245" s="121">
        <f>ROUND(I245*H245,2)</f>
        <v>0</v>
      </c>
      <c r="BL245" s="14" t="s">
        <v>132</v>
      </c>
      <c r="BM245" s="120" t="s">
        <v>430</v>
      </c>
    </row>
    <row r="246" spans="2:65" s="1" customFormat="1" ht="11.25">
      <c r="B246" s="29"/>
      <c r="D246" s="122" t="s">
        <v>135</v>
      </c>
      <c r="F246" s="123" t="s">
        <v>431</v>
      </c>
      <c r="I246" s="124"/>
      <c r="L246" s="29"/>
      <c r="M246" s="125"/>
      <c r="T246" s="50"/>
      <c r="AT246" s="14" t="s">
        <v>135</v>
      </c>
      <c r="AU246" s="14" t="s">
        <v>71</v>
      </c>
    </row>
    <row r="247" spans="2:65" s="1" customFormat="1" ht="11.25">
      <c r="B247" s="29"/>
      <c r="D247" s="126" t="s">
        <v>137</v>
      </c>
      <c r="F247" s="127" t="s">
        <v>432</v>
      </c>
      <c r="I247" s="124"/>
      <c r="L247" s="29"/>
      <c r="M247" s="125"/>
      <c r="T247" s="50"/>
      <c r="AT247" s="14" t="s">
        <v>137</v>
      </c>
      <c r="AU247" s="14" t="s">
        <v>71</v>
      </c>
    </row>
    <row r="248" spans="2:65" s="9" customFormat="1" ht="22.5">
      <c r="B248" s="128"/>
      <c r="D248" s="122" t="s">
        <v>139</v>
      </c>
      <c r="E248" s="129" t="s">
        <v>19</v>
      </c>
      <c r="F248" s="130" t="s">
        <v>433</v>
      </c>
      <c r="H248" s="131">
        <v>18.760000000000002</v>
      </c>
      <c r="I248" s="132"/>
      <c r="L248" s="128"/>
      <c r="M248" s="133"/>
      <c r="T248" s="134"/>
      <c r="AT248" s="129" t="s">
        <v>139</v>
      </c>
      <c r="AU248" s="129" t="s">
        <v>71</v>
      </c>
      <c r="AV248" s="9" t="s">
        <v>80</v>
      </c>
      <c r="AW248" s="9" t="s">
        <v>33</v>
      </c>
      <c r="AX248" s="9" t="s">
        <v>78</v>
      </c>
      <c r="AY248" s="129" t="s">
        <v>133</v>
      </c>
    </row>
    <row r="249" spans="2:65" s="1" customFormat="1" ht="21.75" customHeight="1">
      <c r="B249" s="29"/>
      <c r="C249" s="109" t="s">
        <v>434</v>
      </c>
      <c r="D249" s="109" t="s">
        <v>127</v>
      </c>
      <c r="E249" s="110" t="s">
        <v>435</v>
      </c>
      <c r="F249" s="111" t="s">
        <v>436</v>
      </c>
      <c r="G249" s="112" t="s">
        <v>423</v>
      </c>
      <c r="H249" s="113">
        <v>18.760000000000002</v>
      </c>
      <c r="I249" s="114"/>
      <c r="J249" s="115">
        <f>ROUND(I249*H249,2)</f>
        <v>0</v>
      </c>
      <c r="K249" s="111" t="s">
        <v>131</v>
      </c>
      <c r="L249" s="29"/>
      <c r="M249" s="116" t="s">
        <v>19</v>
      </c>
      <c r="N249" s="117" t="s">
        <v>42</v>
      </c>
      <c r="P249" s="118">
        <f>O249*H249</f>
        <v>0</v>
      </c>
      <c r="Q249" s="118">
        <v>0</v>
      </c>
      <c r="R249" s="118">
        <f>Q249*H249</f>
        <v>0</v>
      </c>
      <c r="S249" s="118">
        <v>0</v>
      </c>
      <c r="T249" s="119">
        <f>S249*H249</f>
        <v>0</v>
      </c>
      <c r="AR249" s="120" t="s">
        <v>132</v>
      </c>
      <c r="AT249" s="120" t="s">
        <v>127</v>
      </c>
      <c r="AU249" s="120" t="s">
        <v>71</v>
      </c>
      <c r="AY249" s="14" t="s">
        <v>133</v>
      </c>
      <c r="BE249" s="121">
        <f>IF(N249="základní",J249,0)</f>
        <v>0</v>
      </c>
      <c r="BF249" s="121">
        <f>IF(N249="snížená",J249,0)</f>
        <v>0</v>
      </c>
      <c r="BG249" s="121">
        <f>IF(N249="zákl. přenesená",J249,0)</f>
        <v>0</v>
      </c>
      <c r="BH249" s="121">
        <f>IF(N249="sníž. přenesená",J249,0)</f>
        <v>0</v>
      </c>
      <c r="BI249" s="121">
        <f>IF(N249="nulová",J249,0)</f>
        <v>0</v>
      </c>
      <c r="BJ249" s="14" t="s">
        <v>78</v>
      </c>
      <c r="BK249" s="121">
        <f>ROUND(I249*H249,2)</f>
        <v>0</v>
      </c>
      <c r="BL249" s="14" t="s">
        <v>132</v>
      </c>
      <c r="BM249" s="120" t="s">
        <v>437</v>
      </c>
    </row>
    <row r="250" spans="2:65" s="1" customFormat="1" ht="11.25">
      <c r="B250" s="29"/>
      <c r="D250" s="122" t="s">
        <v>135</v>
      </c>
      <c r="F250" s="123" t="s">
        <v>438</v>
      </c>
      <c r="I250" s="124"/>
      <c r="L250" s="29"/>
      <c r="M250" s="125"/>
      <c r="T250" s="50"/>
      <c r="AT250" s="14" t="s">
        <v>135</v>
      </c>
      <c r="AU250" s="14" t="s">
        <v>71</v>
      </c>
    </row>
    <row r="251" spans="2:65" s="1" customFormat="1" ht="11.25">
      <c r="B251" s="29"/>
      <c r="D251" s="126" t="s">
        <v>137</v>
      </c>
      <c r="F251" s="127" t="s">
        <v>439</v>
      </c>
      <c r="I251" s="124"/>
      <c r="L251" s="29"/>
      <c r="M251" s="125"/>
      <c r="T251" s="50"/>
      <c r="AT251" s="14" t="s">
        <v>137</v>
      </c>
      <c r="AU251" s="14" t="s">
        <v>71</v>
      </c>
    </row>
    <row r="252" spans="2:65" s="1" customFormat="1" ht="24.2" customHeight="1">
      <c r="B252" s="29"/>
      <c r="C252" s="109" t="s">
        <v>440</v>
      </c>
      <c r="D252" s="109" t="s">
        <v>127</v>
      </c>
      <c r="E252" s="110" t="s">
        <v>441</v>
      </c>
      <c r="F252" s="111" t="s">
        <v>442</v>
      </c>
      <c r="G252" s="112" t="s">
        <v>423</v>
      </c>
      <c r="H252" s="113">
        <v>56.28</v>
      </c>
      <c r="I252" s="114"/>
      <c r="J252" s="115">
        <f>ROUND(I252*H252,2)</f>
        <v>0</v>
      </c>
      <c r="K252" s="111" t="s">
        <v>131</v>
      </c>
      <c r="L252" s="29"/>
      <c r="M252" s="116" t="s">
        <v>19</v>
      </c>
      <c r="N252" s="117" t="s">
        <v>42</v>
      </c>
      <c r="P252" s="118">
        <f>O252*H252</f>
        <v>0</v>
      </c>
      <c r="Q252" s="118">
        <v>0</v>
      </c>
      <c r="R252" s="118">
        <f>Q252*H252</f>
        <v>0</v>
      </c>
      <c r="S252" s="118">
        <v>0</v>
      </c>
      <c r="T252" s="119">
        <f>S252*H252</f>
        <v>0</v>
      </c>
      <c r="AR252" s="120" t="s">
        <v>132</v>
      </c>
      <c r="AT252" s="120" t="s">
        <v>127</v>
      </c>
      <c r="AU252" s="120" t="s">
        <v>71</v>
      </c>
      <c r="AY252" s="14" t="s">
        <v>133</v>
      </c>
      <c r="BE252" s="121">
        <f>IF(N252="základní",J252,0)</f>
        <v>0</v>
      </c>
      <c r="BF252" s="121">
        <f>IF(N252="snížená",J252,0)</f>
        <v>0</v>
      </c>
      <c r="BG252" s="121">
        <f>IF(N252="zákl. přenesená",J252,0)</f>
        <v>0</v>
      </c>
      <c r="BH252" s="121">
        <f>IF(N252="sníž. přenesená",J252,0)</f>
        <v>0</v>
      </c>
      <c r="BI252" s="121">
        <f>IF(N252="nulová",J252,0)</f>
        <v>0</v>
      </c>
      <c r="BJ252" s="14" t="s">
        <v>78</v>
      </c>
      <c r="BK252" s="121">
        <f>ROUND(I252*H252,2)</f>
        <v>0</v>
      </c>
      <c r="BL252" s="14" t="s">
        <v>132</v>
      </c>
      <c r="BM252" s="120" t="s">
        <v>443</v>
      </c>
    </row>
    <row r="253" spans="2:65" s="1" customFormat="1" ht="19.5">
      <c r="B253" s="29"/>
      <c r="D253" s="122" t="s">
        <v>135</v>
      </c>
      <c r="F253" s="123" t="s">
        <v>444</v>
      </c>
      <c r="I253" s="124"/>
      <c r="L253" s="29"/>
      <c r="M253" s="125"/>
      <c r="T253" s="50"/>
      <c r="AT253" s="14" t="s">
        <v>135</v>
      </c>
      <c r="AU253" s="14" t="s">
        <v>71</v>
      </c>
    </row>
    <row r="254" spans="2:65" s="1" customFormat="1" ht="11.25">
      <c r="B254" s="29"/>
      <c r="D254" s="126" t="s">
        <v>137</v>
      </c>
      <c r="F254" s="127" t="s">
        <v>445</v>
      </c>
      <c r="I254" s="124"/>
      <c r="L254" s="29"/>
      <c r="M254" s="125"/>
      <c r="T254" s="50"/>
      <c r="AT254" s="14" t="s">
        <v>137</v>
      </c>
      <c r="AU254" s="14" t="s">
        <v>71</v>
      </c>
    </row>
    <row r="255" spans="2:65" s="9" customFormat="1" ht="11.25">
      <c r="B255" s="128"/>
      <c r="D255" s="122" t="s">
        <v>139</v>
      </c>
      <c r="E255" s="129" t="s">
        <v>19</v>
      </c>
      <c r="F255" s="130" t="s">
        <v>446</v>
      </c>
      <c r="H255" s="131">
        <v>56.28</v>
      </c>
      <c r="I255" s="132"/>
      <c r="L255" s="128"/>
      <c r="M255" s="133"/>
      <c r="T255" s="134"/>
      <c r="AT255" s="129" t="s">
        <v>139</v>
      </c>
      <c r="AU255" s="129" t="s">
        <v>71</v>
      </c>
      <c r="AV255" s="9" t="s">
        <v>80</v>
      </c>
      <c r="AW255" s="9" t="s">
        <v>33</v>
      </c>
      <c r="AX255" s="9" t="s">
        <v>78</v>
      </c>
      <c r="AY255" s="129" t="s">
        <v>133</v>
      </c>
    </row>
    <row r="256" spans="2:65" s="1" customFormat="1" ht="16.5" customHeight="1">
      <c r="B256" s="29"/>
      <c r="C256" s="109" t="s">
        <v>447</v>
      </c>
      <c r="D256" s="109" t="s">
        <v>127</v>
      </c>
      <c r="E256" s="110" t="s">
        <v>448</v>
      </c>
      <c r="F256" s="111" t="s">
        <v>449</v>
      </c>
      <c r="G256" s="112" t="s">
        <v>450</v>
      </c>
      <c r="H256" s="113">
        <v>856</v>
      </c>
      <c r="I256" s="114"/>
      <c r="J256" s="115">
        <f>ROUND(I256*H256,2)</f>
        <v>0</v>
      </c>
      <c r="K256" s="111" t="s">
        <v>131</v>
      </c>
      <c r="L256" s="29"/>
      <c r="M256" s="116" t="s">
        <v>19</v>
      </c>
      <c r="N256" s="117" t="s">
        <v>42</v>
      </c>
      <c r="P256" s="118">
        <f>O256*H256</f>
        <v>0</v>
      </c>
      <c r="Q256" s="118">
        <v>6.8199999999999997E-3</v>
      </c>
      <c r="R256" s="118">
        <f>Q256*H256</f>
        <v>5.8379199999999996</v>
      </c>
      <c r="S256" s="118">
        <v>0</v>
      </c>
      <c r="T256" s="119">
        <f>S256*H256</f>
        <v>0</v>
      </c>
      <c r="AR256" s="120" t="s">
        <v>132</v>
      </c>
      <c r="AT256" s="120" t="s">
        <v>127</v>
      </c>
      <c r="AU256" s="120" t="s">
        <v>71</v>
      </c>
      <c r="AY256" s="14" t="s">
        <v>133</v>
      </c>
      <c r="BE256" s="121">
        <f>IF(N256="základní",J256,0)</f>
        <v>0</v>
      </c>
      <c r="BF256" s="121">
        <f>IF(N256="snížená",J256,0)</f>
        <v>0</v>
      </c>
      <c r="BG256" s="121">
        <f>IF(N256="zákl. přenesená",J256,0)</f>
        <v>0</v>
      </c>
      <c r="BH256" s="121">
        <f>IF(N256="sníž. přenesená",J256,0)</f>
        <v>0</v>
      </c>
      <c r="BI256" s="121">
        <f>IF(N256="nulová",J256,0)</f>
        <v>0</v>
      </c>
      <c r="BJ256" s="14" t="s">
        <v>78</v>
      </c>
      <c r="BK256" s="121">
        <f>ROUND(I256*H256,2)</f>
        <v>0</v>
      </c>
      <c r="BL256" s="14" t="s">
        <v>132</v>
      </c>
      <c r="BM256" s="120" t="s">
        <v>451</v>
      </c>
    </row>
    <row r="257" spans="2:65" s="1" customFormat="1" ht="29.25">
      <c r="B257" s="29"/>
      <c r="D257" s="122" t="s">
        <v>135</v>
      </c>
      <c r="F257" s="123" t="s">
        <v>452</v>
      </c>
      <c r="I257" s="124"/>
      <c r="L257" s="29"/>
      <c r="M257" s="125"/>
      <c r="T257" s="50"/>
      <c r="AT257" s="14" t="s">
        <v>135</v>
      </c>
      <c r="AU257" s="14" t="s">
        <v>71</v>
      </c>
    </row>
    <row r="258" spans="2:65" s="1" customFormat="1" ht="11.25">
      <c r="B258" s="29"/>
      <c r="D258" s="126" t="s">
        <v>137</v>
      </c>
      <c r="F258" s="127" t="s">
        <v>453</v>
      </c>
      <c r="I258" s="124"/>
      <c r="L258" s="29"/>
      <c r="M258" s="125"/>
      <c r="T258" s="50"/>
      <c r="AT258" s="14" t="s">
        <v>137</v>
      </c>
      <c r="AU258" s="14" t="s">
        <v>71</v>
      </c>
    </row>
    <row r="259" spans="2:65" s="9" customFormat="1" ht="11.25">
      <c r="B259" s="128"/>
      <c r="D259" s="122" t="s">
        <v>139</v>
      </c>
      <c r="E259" s="129" t="s">
        <v>19</v>
      </c>
      <c r="F259" s="130" t="s">
        <v>454</v>
      </c>
      <c r="H259" s="131">
        <v>856</v>
      </c>
      <c r="I259" s="132"/>
      <c r="L259" s="128"/>
      <c r="M259" s="133"/>
      <c r="T259" s="134"/>
      <c r="AT259" s="129" t="s">
        <v>139</v>
      </c>
      <c r="AU259" s="129" t="s">
        <v>71</v>
      </c>
      <c r="AV259" s="9" t="s">
        <v>80</v>
      </c>
      <c r="AW259" s="9" t="s">
        <v>33</v>
      </c>
      <c r="AX259" s="9" t="s">
        <v>78</v>
      </c>
      <c r="AY259" s="129" t="s">
        <v>133</v>
      </c>
    </row>
    <row r="260" spans="2:65" s="1" customFormat="1" ht="24.2" customHeight="1">
      <c r="B260" s="29"/>
      <c r="C260" s="109" t="s">
        <v>455</v>
      </c>
      <c r="D260" s="109" t="s">
        <v>127</v>
      </c>
      <c r="E260" s="110" t="s">
        <v>456</v>
      </c>
      <c r="F260" s="111" t="s">
        <v>457</v>
      </c>
      <c r="G260" s="112" t="s">
        <v>450</v>
      </c>
      <c r="H260" s="113">
        <v>32</v>
      </c>
      <c r="I260" s="114"/>
      <c r="J260" s="115">
        <f>ROUND(I260*H260,2)</f>
        <v>0</v>
      </c>
      <c r="K260" s="111" t="s">
        <v>131</v>
      </c>
      <c r="L260" s="29"/>
      <c r="M260" s="116" t="s">
        <v>19</v>
      </c>
      <c r="N260" s="117" t="s">
        <v>42</v>
      </c>
      <c r="P260" s="118">
        <f>O260*H260</f>
        <v>0</v>
      </c>
      <c r="Q260" s="118">
        <v>7.4168499999999998E-2</v>
      </c>
      <c r="R260" s="118">
        <f>Q260*H260</f>
        <v>2.3733919999999999</v>
      </c>
      <c r="S260" s="118">
        <v>0</v>
      </c>
      <c r="T260" s="119">
        <f>S260*H260</f>
        <v>0</v>
      </c>
      <c r="AR260" s="120" t="s">
        <v>132</v>
      </c>
      <c r="AT260" s="120" t="s">
        <v>127</v>
      </c>
      <c r="AU260" s="120" t="s">
        <v>71</v>
      </c>
      <c r="AY260" s="14" t="s">
        <v>133</v>
      </c>
      <c r="BE260" s="121">
        <f>IF(N260="základní",J260,0)</f>
        <v>0</v>
      </c>
      <c r="BF260" s="121">
        <f>IF(N260="snížená",J260,0)</f>
        <v>0</v>
      </c>
      <c r="BG260" s="121">
        <f>IF(N260="zákl. přenesená",J260,0)</f>
        <v>0</v>
      </c>
      <c r="BH260" s="121">
        <f>IF(N260="sníž. přenesená",J260,0)</f>
        <v>0</v>
      </c>
      <c r="BI260" s="121">
        <f>IF(N260="nulová",J260,0)</f>
        <v>0</v>
      </c>
      <c r="BJ260" s="14" t="s">
        <v>78</v>
      </c>
      <c r="BK260" s="121">
        <f>ROUND(I260*H260,2)</f>
        <v>0</v>
      </c>
      <c r="BL260" s="14" t="s">
        <v>132</v>
      </c>
      <c r="BM260" s="120" t="s">
        <v>458</v>
      </c>
    </row>
    <row r="261" spans="2:65" s="1" customFormat="1" ht="19.5">
      <c r="B261" s="29"/>
      <c r="D261" s="122" t="s">
        <v>135</v>
      </c>
      <c r="F261" s="123" t="s">
        <v>459</v>
      </c>
      <c r="I261" s="124"/>
      <c r="L261" s="29"/>
      <c r="M261" s="125"/>
      <c r="T261" s="50"/>
      <c r="AT261" s="14" t="s">
        <v>135</v>
      </c>
      <c r="AU261" s="14" t="s">
        <v>71</v>
      </c>
    </row>
    <row r="262" spans="2:65" s="1" customFormat="1" ht="11.25">
      <c r="B262" s="29"/>
      <c r="D262" s="126" t="s">
        <v>137</v>
      </c>
      <c r="F262" s="127" t="s">
        <v>460</v>
      </c>
      <c r="I262" s="124"/>
      <c r="L262" s="29"/>
      <c r="M262" s="125"/>
      <c r="T262" s="50"/>
      <c r="AT262" s="14" t="s">
        <v>137</v>
      </c>
      <c r="AU262" s="14" t="s">
        <v>71</v>
      </c>
    </row>
    <row r="263" spans="2:65" s="9" customFormat="1" ht="11.25">
      <c r="B263" s="128"/>
      <c r="D263" s="122" t="s">
        <v>139</v>
      </c>
      <c r="E263" s="129" t="s">
        <v>19</v>
      </c>
      <c r="F263" s="130" t="s">
        <v>461</v>
      </c>
      <c r="H263" s="131">
        <v>32</v>
      </c>
      <c r="I263" s="132"/>
      <c r="L263" s="128"/>
      <c r="M263" s="133"/>
      <c r="T263" s="134"/>
      <c r="AT263" s="129" t="s">
        <v>139</v>
      </c>
      <c r="AU263" s="129" t="s">
        <v>71</v>
      </c>
      <c r="AV263" s="9" t="s">
        <v>80</v>
      </c>
      <c r="AW263" s="9" t="s">
        <v>33</v>
      </c>
      <c r="AX263" s="9" t="s">
        <v>78</v>
      </c>
      <c r="AY263" s="129" t="s">
        <v>133</v>
      </c>
    </row>
    <row r="264" spans="2:65" s="1" customFormat="1" ht="33" customHeight="1">
      <c r="B264" s="29"/>
      <c r="C264" s="109" t="s">
        <v>462</v>
      </c>
      <c r="D264" s="109" t="s">
        <v>127</v>
      </c>
      <c r="E264" s="110" t="s">
        <v>463</v>
      </c>
      <c r="F264" s="111" t="s">
        <v>464</v>
      </c>
      <c r="G264" s="112" t="s">
        <v>465</v>
      </c>
      <c r="H264" s="113">
        <v>8</v>
      </c>
      <c r="I264" s="114"/>
      <c r="J264" s="115">
        <f>ROUND(I264*H264,2)</f>
        <v>0</v>
      </c>
      <c r="K264" s="111" t="s">
        <v>131</v>
      </c>
      <c r="L264" s="29"/>
      <c r="M264" s="116" t="s">
        <v>19</v>
      </c>
      <c r="N264" s="117" t="s">
        <v>42</v>
      </c>
      <c r="P264" s="118">
        <f>O264*H264</f>
        <v>0</v>
      </c>
      <c r="Q264" s="118">
        <v>7.417E-2</v>
      </c>
      <c r="R264" s="118">
        <f>Q264*H264</f>
        <v>0.59336</v>
      </c>
      <c r="S264" s="118">
        <v>0</v>
      </c>
      <c r="T264" s="119">
        <f>S264*H264</f>
        <v>0</v>
      </c>
      <c r="AR264" s="120" t="s">
        <v>132</v>
      </c>
      <c r="AT264" s="120" t="s">
        <v>127</v>
      </c>
      <c r="AU264" s="120" t="s">
        <v>71</v>
      </c>
      <c r="AY264" s="14" t="s">
        <v>133</v>
      </c>
      <c r="BE264" s="121">
        <f>IF(N264="základní",J264,0)</f>
        <v>0</v>
      </c>
      <c r="BF264" s="121">
        <f>IF(N264="snížená",J264,0)</f>
        <v>0</v>
      </c>
      <c r="BG264" s="121">
        <f>IF(N264="zákl. přenesená",J264,0)</f>
        <v>0</v>
      </c>
      <c r="BH264" s="121">
        <f>IF(N264="sníž. přenesená",J264,0)</f>
        <v>0</v>
      </c>
      <c r="BI264" s="121">
        <f>IF(N264="nulová",J264,0)</f>
        <v>0</v>
      </c>
      <c r="BJ264" s="14" t="s">
        <v>78</v>
      </c>
      <c r="BK264" s="121">
        <f>ROUND(I264*H264,2)</f>
        <v>0</v>
      </c>
      <c r="BL264" s="14" t="s">
        <v>132</v>
      </c>
      <c r="BM264" s="120" t="s">
        <v>466</v>
      </c>
    </row>
    <row r="265" spans="2:65" s="1" customFormat="1" ht="19.5">
      <c r="B265" s="29"/>
      <c r="D265" s="122" t="s">
        <v>135</v>
      </c>
      <c r="F265" s="123" t="s">
        <v>464</v>
      </c>
      <c r="I265" s="124"/>
      <c r="L265" s="29"/>
      <c r="M265" s="125"/>
      <c r="T265" s="50"/>
      <c r="AT265" s="14" t="s">
        <v>135</v>
      </c>
      <c r="AU265" s="14" t="s">
        <v>71</v>
      </c>
    </row>
    <row r="266" spans="2:65" s="1" customFormat="1" ht="11.25">
      <c r="B266" s="29"/>
      <c r="D266" s="126" t="s">
        <v>137</v>
      </c>
      <c r="F266" s="127" t="s">
        <v>467</v>
      </c>
      <c r="I266" s="124"/>
      <c r="L266" s="29"/>
      <c r="M266" s="125"/>
      <c r="T266" s="50"/>
      <c r="AT266" s="14" t="s">
        <v>137</v>
      </c>
      <c r="AU266" s="14" t="s">
        <v>71</v>
      </c>
    </row>
    <row r="267" spans="2:65" s="1" customFormat="1" ht="24.2" customHeight="1">
      <c r="B267" s="29"/>
      <c r="C267" s="109" t="s">
        <v>468</v>
      </c>
      <c r="D267" s="109" t="s">
        <v>127</v>
      </c>
      <c r="E267" s="110" t="s">
        <v>469</v>
      </c>
      <c r="F267" s="111" t="s">
        <v>470</v>
      </c>
      <c r="G267" s="112" t="s">
        <v>465</v>
      </c>
      <c r="H267" s="113">
        <v>5</v>
      </c>
      <c r="I267" s="114"/>
      <c r="J267" s="115">
        <f>ROUND(I267*H267,2)</f>
        <v>0</v>
      </c>
      <c r="K267" s="111" t="s">
        <v>131</v>
      </c>
      <c r="L267" s="29"/>
      <c r="M267" s="116" t="s">
        <v>19</v>
      </c>
      <c r="N267" s="117" t="s">
        <v>42</v>
      </c>
      <c r="P267" s="118">
        <f>O267*H267</f>
        <v>0</v>
      </c>
      <c r="Q267" s="118">
        <v>5.0000000000000001E-3</v>
      </c>
      <c r="R267" s="118">
        <f>Q267*H267</f>
        <v>2.5000000000000001E-2</v>
      </c>
      <c r="S267" s="118">
        <v>0</v>
      </c>
      <c r="T267" s="119">
        <f>S267*H267</f>
        <v>0</v>
      </c>
      <c r="AR267" s="120" t="s">
        <v>132</v>
      </c>
      <c r="AT267" s="120" t="s">
        <v>127</v>
      </c>
      <c r="AU267" s="120" t="s">
        <v>71</v>
      </c>
      <c r="AY267" s="14" t="s">
        <v>133</v>
      </c>
      <c r="BE267" s="121">
        <f>IF(N267="základní",J267,0)</f>
        <v>0</v>
      </c>
      <c r="BF267" s="121">
        <f>IF(N267="snížená",J267,0)</f>
        <v>0</v>
      </c>
      <c r="BG267" s="121">
        <f>IF(N267="zákl. přenesená",J267,0)</f>
        <v>0</v>
      </c>
      <c r="BH267" s="121">
        <f>IF(N267="sníž. přenesená",J267,0)</f>
        <v>0</v>
      </c>
      <c r="BI267" s="121">
        <f>IF(N267="nulová",J267,0)</f>
        <v>0</v>
      </c>
      <c r="BJ267" s="14" t="s">
        <v>78</v>
      </c>
      <c r="BK267" s="121">
        <f>ROUND(I267*H267,2)</f>
        <v>0</v>
      </c>
      <c r="BL267" s="14" t="s">
        <v>132</v>
      </c>
      <c r="BM267" s="120" t="s">
        <v>471</v>
      </c>
    </row>
    <row r="268" spans="2:65" s="1" customFormat="1" ht="19.5">
      <c r="B268" s="29"/>
      <c r="D268" s="122" t="s">
        <v>135</v>
      </c>
      <c r="F268" s="123" t="s">
        <v>470</v>
      </c>
      <c r="I268" s="124"/>
      <c r="L268" s="29"/>
      <c r="M268" s="125"/>
      <c r="T268" s="50"/>
      <c r="AT268" s="14" t="s">
        <v>135</v>
      </c>
      <c r="AU268" s="14" t="s">
        <v>71</v>
      </c>
    </row>
    <row r="269" spans="2:65" s="1" customFormat="1" ht="11.25">
      <c r="B269" s="29"/>
      <c r="D269" s="126" t="s">
        <v>137</v>
      </c>
      <c r="F269" s="127" t="s">
        <v>472</v>
      </c>
      <c r="I269" s="124"/>
      <c r="L269" s="29"/>
      <c r="M269" s="125"/>
      <c r="T269" s="50"/>
      <c r="AT269" s="14" t="s">
        <v>137</v>
      </c>
      <c r="AU269" s="14" t="s">
        <v>71</v>
      </c>
    </row>
    <row r="270" spans="2:65" s="9" customFormat="1" ht="11.25">
      <c r="B270" s="128"/>
      <c r="D270" s="122" t="s">
        <v>139</v>
      </c>
      <c r="E270" s="129" t="s">
        <v>19</v>
      </c>
      <c r="F270" s="130" t="s">
        <v>473</v>
      </c>
      <c r="H270" s="131">
        <v>5</v>
      </c>
      <c r="I270" s="132"/>
      <c r="L270" s="128"/>
      <c r="M270" s="133"/>
      <c r="T270" s="134"/>
      <c r="AT270" s="129" t="s">
        <v>139</v>
      </c>
      <c r="AU270" s="129" t="s">
        <v>71</v>
      </c>
      <c r="AV270" s="9" t="s">
        <v>80</v>
      </c>
      <c r="AW270" s="9" t="s">
        <v>33</v>
      </c>
      <c r="AX270" s="9" t="s">
        <v>78</v>
      </c>
      <c r="AY270" s="129" t="s">
        <v>133</v>
      </c>
    </row>
    <row r="271" spans="2:65" s="1" customFormat="1" ht="24.2" customHeight="1">
      <c r="B271" s="29"/>
      <c r="C271" s="109" t="s">
        <v>474</v>
      </c>
      <c r="D271" s="109" t="s">
        <v>127</v>
      </c>
      <c r="E271" s="110" t="s">
        <v>475</v>
      </c>
      <c r="F271" s="111" t="s">
        <v>476</v>
      </c>
      <c r="G271" s="112" t="s">
        <v>196</v>
      </c>
      <c r="H271" s="113">
        <v>74.415000000000006</v>
      </c>
      <c r="I271" s="114"/>
      <c r="J271" s="115">
        <f>ROUND(I271*H271,2)</f>
        <v>0</v>
      </c>
      <c r="K271" s="111" t="s">
        <v>131</v>
      </c>
      <c r="L271" s="29"/>
      <c r="M271" s="116" t="s">
        <v>19</v>
      </c>
      <c r="N271" s="117" t="s">
        <v>42</v>
      </c>
      <c r="P271" s="118">
        <f>O271*H271</f>
        <v>0</v>
      </c>
      <c r="Q271" s="118">
        <v>0</v>
      </c>
      <c r="R271" s="118">
        <f>Q271*H271</f>
        <v>0</v>
      </c>
      <c r="S271" s="118">
        <v>0</v>
      </c>
      <c r="T271" s="119">
        <f>S271*H271</f>
        <v>0</v>
      </c>
      <c r="AR271" s="120" t="s">
        <v>132</v>
      </c>
      <c r="AT271" s="120" t="s">
        <v>127</v>
      </c>
      <c r="AU271" s="120" t="s">
        <v>71</v>
      </c>
      <c r="AY271" s="14" t="s">
        <v>133</v>
      </c>
      <c r="BE271" s="121">
        <f>IF(N271="základní",J271,0)</f>
        <v>0</v>
      </c>
      <c r="BF271" s="121">
        <f>IF(N271="snížená",J271,0)</f>
        <v>0</v>
      </c>
      <c r="BG271" s="121">
        <f>IF(N271="zákl. přenesená",J271,0)</f>
        <v>0</v>
      </c>
      <c r="BH271" s="121">
        <f>IF(N271="sníž. přenesená",J271,0)</f>
        <v>0</v>
      </c>
      <c r="BI271" s="121">
        <f>IF(N271="nulová",J271,0)</f>
        <v>0</v>
      </c>
      <c r="BJ271" s="14" t="s">
        <v>78</v>
      </c>
      <c r="BK271" s="121">
        <f>ROUND(I271*H271,2)</f>
        <v>0</v>
      </c>
      <c r="BL271" s="14" t="s">
        <v>132</v>
      </c>
      <c r="BM271" s="120" t="s">
        <v>477</v>
      </c>
    </row>
    <row r="272" spans="2:65" s="1" customFormat="1" ht="19.5">
      <c r="B272" s="29"/>
      <c r="D272" s="122" t="s">
        <v>135</v>
      </c>
      <c r="F272" s="123" t="s">
        <v>478</v>
      </c>
      <c r="I272" s="124"/>
      <c r="L272" s="29"/>
      <c r="M272" s="125"/>
      <c r="T272" s="50"/>
      <c r="AT272" s="14" t="s">
        <v>135</v>
      </c>
      <c r="AU272" s="14" t="s">
        <v>71</v>
      </c>
    </row>
    <row r="273" spans="2:47" s="1" customFormat="1" ht="11.25">
      <c r="B273" s="29"/>
      <c r="D273" s="126" t="s">
        <v>137</v>
      </c>
      <c r="F273" s="127" t="s">
        <v>479</v>
      </c>
      <c r="I273" s="124"/>
      <c r="L273" s="29"/>
      <c r="M273" s="158"/>
      <c r="N273" s="159"/>
      <c r="O273" s="159"/>
      <c r="P273" s="159"/>
      <c r="Q273" s="159"/>
      <c r="R273" s="159"/>
      <c r="S273" s="159"/>
      <c r="T273" s="160"/>
      <c r="AT273" s="14" t="s">
        <v>137</v>
      </c>
      <c r="AU273" s="14" t="s">
        <v>71</v>
      </c>
    </row>
    <row r="274" spans="2:47" s="1" customFormat="1" ht="6.95" customHeight="1">
      <c r="B274" s="38"/>
      <c r="C274" s="39"/>
      <c r="D274" s="39"/>
      <c r="E274" s="39"/>
      <c r="F274" s="39"/>
      <c r="G274" s="39"/>
      <c r="H274" s="39"/>
      <c r="I274" s="39"/>
      <c r="J274" s="39"/>
      <c r="K274" s="39"/>
      <c r="L274" s="29"/>
    </row>
  </sheetData>
  <sheetProtection algorithmName="SHA-512" hashValue="+MzdFt3XMQxZECXu5sM36G0xTRE5FQJLcbv5KxeqcWRc8qZBc9Wlqt3pQ/Ba0NdYTyIpZgYWDTUD/S81X+J/Cg==" saltValue="+E4Ol2hQ28UGpPoN9anPB+b0pGk91qdbG5rMmj/t2S3Z2v8qSz8gS87vWgOHNDlAsYIjEtPnsmTMT8fXSF/F5g==" spinCount="100000" sheet="1" objects="1" scenarios="1" formatColumns="0" formatRows="0" autoFilter="0"/>
  <autoFilter ref="C78:K273" xr:uid="{00000000-0009-0000-0000-000001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82" r:id="rId1" xr:uid="{00000000-0004-0000-0100-000000000000}"/>
    <hyperlink ref="F86" r:id="rId2" xr:uid="{00000000-0004-0000-0100-000001000000}"/>
    <hyperlink ref="F89" r:id="rId3" xr:uid="{00000000-0004-0000-0100-000002000000}"/>
    <hyperlink ref="F92" r:id="rId4" xr:uid="{00000000-0004-0000-0100-000003000000}"/>
    <hyperlink ref="F95" r:id="rId5" xr:uid="{00000000-0004-0000-0100-000004000000}"/>
    <hyperlink ref="F99" r:id="rId6" xr:uid="{00000000-0004-0000-0100-000005000000}"/>
    <hyperlink ref="F110" r:id="rId7" xr:uid="{00000000-0004-0000-0100-000006000000}"/>
    <hyperlink ref="F117" r:id="rId8" xr:uid="{00000000-0004-0000-0100-000007000000}"/>
    <hyperlink ref="F122" r:id="rId9" xr:uid="{00000000-0004-0000-0100-000008000000}"/>
    <hyperlink ref="F126" r:id="rId10" xr:uid="{00000000-0004-0000-0100-000009000000}"/>
    <hyperlink ref="F134" r:id="rId11" xr:uid="{00000000-0004-0000-0100-00000A000000}"/>
    <hyperlink ref="F138" r:id="rId12" xr:uid="{00000000-0004-0000-0100-00000B000000}"/>
    <hyperlink ref="F145" r:id="rId13" xr:uid="{00000000-0004-0000-0100-00000C000000}"/>
    <hyperlink ref="F149" r:id="rId14" xr:uid="{00000000-0004-0000-0100-00000D000000}"/>
    <hyperlink ref="F156" r:id="rId15" xr:uid="{00000000-0004-0000-0100-00000E000000}"/>
    <hyperlink ref="F163" r:id="rId16" xr:uid="{00000000-0004-0000-0100-00000F000000}"/>
    <hyperlink ref="F170" r:id="rId17" xr:uid="{00000000-0004-0000-0100-000010000000}"/>
    <hyperlink ref="F174" r:id="rId18" xr:uid="{00000000-0004-0000-0100-000011000000}"/>
    <hyperlink ref="F178" r:id="rId19" xr:uid="{00000000-0004-0000-0100-000012000000}"/>
    <hyperlink ref="F220" r:id="rId20" xr:uid="{00000000-0004-0000-0100-000013000000}"/>
    <hyperlink ref="F229" r:id="rId21" xr:uid="{00000000-0004-0000-0100-000014000000}"/>
    <hyperlink ref="F233" r:id="rId22" xr:uid="{00000000-0004-0000-0100-000015000000}"/>
    <hyperlink ref="F237" r:id="rId23" xr:uid="{00000000-0004-0000-0100-000016000000}"/>
    <hyperlink ref="F241" r:id="rId24" xr:uid="{00000000-0004-0000-0100-000017000000}"/>
    <hyperlink ref="F247" r:id="rId25" xr:uid="{00000000-0004-0000-0100-000018000000}"/>
    <hyperlink ref="F251" r:id="rId26" xr:uid="{00000000-0004-0000-0100-000019000000}"/>
    <hyperlink ref="F254" r:id="rId27" xr:uid="{00000000-0004-0000-0100-00001A000000}"/>
    <hyperlink ref="F258" r:id="rId28" xr:uid="{00000000-0004-0000-0100-00001B000000}"/>
    <hyperlink ref="F262" r:id="rId29" xr:uid="{00000000-0004-0000-0100-00001C000000}"/>
    <hyperlink ref="F266" r:id="rId30" xr:uid="{00000000-0004-0000-0100-00001D000000}"/>
    <hyperlink ref="F269" r:id="rId31" xr:uid="{00000000-0004-0000-0100-00001E000000}"/>
    <hyperlink ref="F273" r:id="rId32" xr:uid="{00000000-0004-0000-0100-00001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86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107</v>
      </c>
      <c r="L4" s="17"/>
      <c r="M4" s="88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90" t="str">
        <f>'Rekapitulace stavby'!K6</f>
        <v>Výsadba větrolamů v k.ú. Mikulov na Moravě – I. etapa - část 1.a</v>
      </c>
      <c r="F7" s="291"/>
      <c r="G7" s="291"/>
      <c r="H7" s="291"/>
      <c r="L7" s="17"/>
    </row>
    <row r="8" spans="2:46" ht="12" customHeight="1">
      <c r="B8" s="17"/>
      <c r="D8" s="24" t="s">
        <v>108</v>
      </c>
      <c r="L8" s="17"/>
    </row>
    <row r="9" spans="2:46" s="1" customFormat="1" ht="16.5" customHeight="1">
      <c r="B9" s="29"/>
      <c r="E9" s="290" t="s">
        <v>109</v>
      </c>
      <c r="F9" s="292"/>
      <c r="G9" s="292"/>
      <c r="H9" s="292"/>
      <c r="L9" s="29"/>
    </row>
    <row r="10" spans="2:46" s="1" customFormat="1" ht="12" customHeight="1">
      <c r="B10" s="29"/>
      <c r="D10" s="24" t="s">
        <v>480</v>
      </c>
      <c r="L10" s="29"/>
    </row>
    <row r="11" spans="2:46" s="1" customFormat="1" ht="16.5" customHeight="1">
      <c r="B11" s="29"/>
      <c r="E11" s="254" t="s">
        <v>481</v>
      </c>
      <c r="F11" s="292"/>
      <c r="G11" s="292"/>
      <c r="H11" s="292"/>
      <c r="L11" s="29"/>
    </row>
    <row r="12" spans="2:46" s="1" customFormat="1" ht="11.25">
      <c r="B12" s="29"/>
      <c r="L12" s="29"/>
    </row>
    <row r="13" spans="2:46" s="1" customFormat="1" ht="12" customHeight="1">
      <c r="B13" s="29"/>
      <c r="D13" s="24" t="s">
        <v>18</v>
      </c>
      <c r="F13" s="22" t="s">
        <v>19</v>
      </c>
      <c r="I13" s="24" t="s">
        <v>20</v>
      </c>
      <c r="J13" s="22" t="s">
        <v>19</v>
      </c>
      <c r="L13" s="29"/>
    </row>
    <row r="14" spans="2:46" s="1" customFormat="1" ht="12" customHeight="1">
      <c r="B14" s="29"/>
      <c r="D14" s="24" t="s">
        <v>21</v>
      </c>
      <c r="F14" s="22" t="s">
        <v>22</v>
      </c>
      <c r="I14" s="24" t="s">
        <v>23</v>
      </c>
      <c r="J14" s="46" t="str">
        <f>'Rekapitulace stavby'!AN8</f>
        <v>8. 7. 2025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25</v>
      </c>
      <c r="I16" s="24" t="s">
        <v>26</v>
      </c>
      <c r="J16" s="22" t="s">
        <v>19</v>
      </c>
      <c r="L16" s="29"/>
    </row>
    <row r="17" spans="2:12" s="1" customFormat="1" ht="18" customHeight="1">
      <c r="B17" s="29"/>
      <c r="E17" s="22" t="s">
        <v>27</v>
      </c>
      <c r="I17" s="24" t="s">
        <v>28</v>
      </c>
      <c r="J17" s="22" t="s">
        <v>19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29</v>
      </c>
      <c r="I19" s="24" t="s">
        <v>26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93" t="str">
        <f>'Rekapitulace stavby'!E14</f>
        <v>Vyplň údaj</v>
      </c>
      <c r="F20" s="260"/>
      <c r="G20" s="260"/>
      <c r="H20" s="260"/>
      <c r="I20" s="24" t="s">
        <v>28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31</v>
      </c>
      <c r="I22" s="24" t="s">
        <v>26</v>
      </c>
      <c r="J22" s="22" t="s">
        <v>19</v>
      </c>
      <c r="L22" s="29"/>
    </row>
    <row r="23" spans="2:12" s="1" customFormat="1" ht="18" customHeight="1">
      <c r="B23" s="29"/>
      <c r="E23" s="22" t="s">
        <v>32</v>
      </c>
      <c r="I23" s="24" t="s">
        <v>28</v>
      </c>
      <c r="J23" s="22" t="s">
        <v>19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34</v>
      </c>
      <c r="I25" s="24" t="s">
        <v>26</v>
      </c>
      <c r="J25" s="22" t="s">
        <v>19</v>
      </c>
      <c r="L25" s="29"/>
    </row>
    <row r="26" spans="2:12" s="1" customFormat="1" ht="18" customHeight="1">
      <c r="B26" s="29"/>
      <c r="E26" s="22" t="s">
        <v>32</v>
      </c>
      <c r="I26" s="24" t="s">
        <v>28</v>
      </c>
      <c r="J26" s="22" t="s">
        <v>19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35</v>
      </c>
      <c r="L28" s="29"/>
    </row>
    <row r="29" spans="2:12" s="7" customFormat="1" ht="16.5" customHeight="1">
      <c r="B29" s="89"/>
      <c r="E29" s="265" t="s">
        <v>19</v>
      </c>
      <c r="F29" s="265"/>
      <c r="G29" s="265"/>
      <c r="H29" s="265"/>
      <c r="L29" s="89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90" t="s">
        <v>37</v>
      </c>
      <c r="J32" s="60">
        <f>ROUND(J85, 2)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39</v>
      </c>
      <c r="I34" s="32" t="s">
        <v>38</v>
      </c>
      <c r="J34" s="32" t="s">
        <v>40</v>
      </c>
      <c r="L34" s="29"/>
    </row>
    <row r="35" spans="2:12" s="1" customFormat="1" ht="14.45" customHeight="1">
      <c r="B35" s="29"/>
      <c r="D35" s="49" t="s">
        <v>41</v>
      </c>
      <c r="E35" s="24" t="s">
        <v>42</v>
      </c>
      <c r="F35" s="81">
        <f>ROUND((SUM(BE85:BE120)),  2)</f>
        <v>0</v>
      </c>
      <c r="I35" s="91">
        <v>0.21</v>
      </c>
      <c r="J35" s="81">
        <f>ROUND(((SUM(BE85:BE120))*I35),  2)</f>
        <v>0</v>
      </c>
      <c r="L35" s="29"/>
    </row>
    <row r="36" spans="2:12" s="1" customFormat="1" ht="14.45" customHeight="1">
      <c r="B36" s="29"/>
      <c r="E36" s="24" t="s">
        <v>43</v>
      </c>
      <c r="F36" s="81">
        <f>ROUND((SUM(BF85:BF120)),  2)</f>
        <v>0</v>
      </c>
      <c r="I36" s="91">
        <v>0.12</v>
      </c>
      <c r="J36" s="81">
        <f>ROUND(((SUM(BF85:BF120))*I36),  2)</f>
        <v>0</v>
      </c>
      <c r="L36" s="29"/>
    </row>
    <row r="37" spans="2:12" s="1" customFormat="1" ht="14.45" hidden="1" customHeight="1">
      <c r="B37" s="29"/>
      <c r="E37" s="24" t="s">
        <v>44</v>
      </c>
      <c r="F37" s="81">
        <f>ROUND((SUM(BG85:BG120)),  2)</f>
        <v>0</v>
      </c>
      <c r="I37" s="91">
        <v>0.21</v>
      </c>
      <c r="J37" s="81">
        <f>0</f>
        <v>0</v>
      </c>
      <c r="L37" s="29"/>
    </row>
    <row r="38" spans="2:12" s="1" customFormat="1" ht="14.45" hidden="1" customHeight="1">
      <c r="B38" s="29"/>
      <c r="E38" s="24" t="s">
        <v>45</v>
      </c>
      <c r="F38" s="81">
        <f>ROUND((SUM(BH85:BH120)),  2)</f>
        <v>0</v>
      </c>
      <c r="I38" s="91">
        <v>0.12</v>
      </c>
      <c r="J38" s="81">
        <f>0</f>
        <v>0</v>
      </c>
      <c r="L38" s="29"/>
    </row>
    <row r="39" spans="2:12" s="1" customFormat="1" ht="14.45" hidden="1" customHeight="1">
      <c r="B39" s="29"/>
      <c r="E39" s="24" t="s">
        <v>46</v>
      </c>
      <c r="F39" s="81">
        <f>ROUND((SUM(BI85:BI120)),  2)</f>
        <v>0</v>
      </c>
      <c r="I39" s="91">
        <v>0</v>
      </c>
      <c r="J39" s="81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2"/>
      <c r="D41" s="93" t="s">
        <v>47</v>
      </c>
      <c r="E41" s="51"/>
      <c r="F41" s="51"/>
      <c r="G41" s="94" t="s">
        <v>48</v>
      </c>
      <c r="H41" s="95" t="s">
        <v>49</v>
      </c>
      <c r="I41" s="51"/>
      <c r="J41" s="96">
        <f>SUM(J32:J39)</f>
        <v>0</v>
      </c>
      <c r="K41" s="97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customHeight="1">
      <c r="B47" s="29"/>
      <c r="C47" s="18" t="s">
        <v>110</v>
      </c>
      <c r="L47" s="29"/>
    </row>
    <row r="48" spans="2:12" s="1" customFormat="1" ht="6.95" customHeight="1">
      <c r="B48" s="29"/>
      <c r="L48" s="29"/>
    </row>
    <row r="49" spans="2:47" s="1" customFormat="1" ht="12" customHeight="1">
      <c r="B49" s="29"/>
      <c r="C49" s="24" t="s">
        <v>16</v>
      </c>
      <c r="L49" s="29"/>
    </row>
    <row r="50" spans="2:47" s="1" customFormat="1" ht="26.25" customHeight="1">
      <c r="B50" s="29"/>
      <c r="E50" s="290" t="str">
        <f>E7</f>
        <v>Výsadba větrolamů v k.ú. Mikulov na Moravě – I. etapa - část 1.a</v>
      </c>
      <c r="F50" s="291"/>
      <c r="G50" s="291"/>
      <c r="H50" s="291"/>
      <c r="L50" s="29"/>
    </row>
    <row r="51" spans="2:47" ht="12" customHeight="1">
      <c r="B51" s="17"/>
      <c r="C51" s="24" t="s">
        <v>108</v>
      </c>
      <c r="L51" s="17"/>
    </row>
    <row r="52" spans="2:47" s="1" customFormat="1" ht="16.5" customHeight="1">
      <c r="B52" s="29"/>
      <c r="E52" s="290" t="s">
        <v>109</v>
      </c>
      <c r="F52" s="292"/>
      <c r="G52" s="292"/>
      <c r="H52" s="292"/>
      <c r="L52" s="29"/>
    </row>
    <row r="53" spans="2:47" s="1" customFormat="1" ht="12" customHeight="1">
      <c r="B53" s="29"/>
      <c r="C53" s="24" t="s">
        <v>480</v>
      </c>
      <c r="L53" s="29"/>
    </row>
    <row r="54" spans="2:47" s="1" customFormat="1" ht="16.5" customHeight="1">
      <c r="B54" s="29"/>
      <c r="E54" s="254" t="str">
        <f>E11</f>
        <v>SO-011 - 1. rok pěstební péče</v>
      </c>
      <c r="F54" s="292"/>
      <c r="G54" s="292"/>
      <c r="H54" s="292"/>
      <c r="L54" s="29"/>
    </row>
    <row r="55" spans="2:47" s="1" customFormat="1" ht="6.95" customHeight="1">
      <c r="B55" s="29"/>
      <c r="L55" s="29"/>
    </row>
    <row r="56" spans="2:47" s="1" customFormat="1" ht="12" customHeight="1">
      <c r="B56" s="29"/>
      <c r="C56" s="24" t="s">
        <v>21</v>
      </c>
      <c r="F56" s="22" t="str">
        <f>F14</f>
        <v>k.ú. Mikulov na Moravě</v>
      </c>
      <c r="I56" s="24" t="s">
        <v>23</v>
      </c>
      <c r="J56" s="46" t="str">
        <f>IF(J14="","",J14)</f>
        <v>8. 7. 2025</v>
      </c>
      <c r="L56" s="29"/>
    </row>
    <row r="57" spans="2:47" s="1" customFormat="1" ht="6.95" customHeight="1">
      <c r="B57" s="29"/>
      <c r="L57" s="29"/>
    </row>
    <row r="58" spans="2:47" s="1" customFormat="1" ht="25.7" customHeight="1">
      <c r="B58" s="29"/>
      <c r="C58" s="24" t="s">
        <v>25</v>
      </c>
      <c r="F58" s="22" t="str">
        <f>E17</f>
        <v>SPÚ ČR, KPÚ pro Jihomoravský kraj</v>
      </c>
      <c r="I58" s="24" t="s">
        <v>31</v>
      </c>
      <c r="J58" s="27" t="str">
        <f>E23</f>
        <v>AGROPTROJEKT PSO s.r.o.</v>
      </c>
      <c r="L58" s="29"/>
    </row>
    <row r="59" spans="2:47" s="1" customFormat="1" ht="25.7" customHeight="1">
      <c r="B59" s="29"/>
      <c r="C59" s="24" t="s">
        <v>29</v>
      </c>
      <c r="F59" s="22" t="str">
        <f>IF(E20="","",E20)</f>
        <v>Vyplň údaj</v>
      </c>
      <c r="I59" s="24" t="s">
        <v>34</v>
      </c>
      <c r="J59" s="27" t="str">
        <f>E26</f>
        <v>AGROPTROJEKT PSO s.r.o.</v>
      </c>
      <c r="L59" s="29"/>
    </row>
    <row r="60" spans="2:47" s="1" customFormat="1" ht="10.35" customHeight="1">
      <c r="B60" s="29"/>
      <c r="L60" s="29"/>
    </row>
    <row r="61" spans="2:47" s="1" customFormat="1" ht="29.25" customHeight="1">
      <c r="B61" s="29"/>
      <c r="C61" s="98" t="s">
        <v>111</v>
      </c>
      <c r="D61" s="92"/>
      <c r="E61" s="92"/>
      <c r="F61" s="92"/>
      <c r="G61" s="92"/>
      <c r="H61" s="92"/>
      <c r="I61" s="92"/>
      <c r="J61" s="99" t="s">
        <v>112</v>
      </c>
      <c r="K61" s="92"/>
      <c r="L61" s="29"/>
    </row>
    <row r="62" spans="2:47" s="1" customFormat="1" ht="10.35" customHeight="1">
      <c r="B62" s="29"/>
      <c r="L62" s="29"/>
    </row>
    <row r="63" spans="2:47" s="1" customFormat="1" ht="22.9" customHeight="1">
      <c r="B63" s="29"/>
      <c r="C63" s="100" t="s">
        <v>69</v>
      </c>
      <c r="J63" s="60">
        <f>J85</f>
        <v>0</v>
      </c>
      <c r="L63" s="29"/>
      <c r="AU63" s="14" t="s">
        <v>113</v>
      </c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18" t="s">
        <v>114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4" t="s">
        <v>16</v>
      </c>
      <c r="L72" s="29"/>
    </row>
    <row r="73" spans="2:12" s="1" customFormat="1" ht="26.25" customHeight="1">
      <c r="B73" s="29"/>
      <c r="E73" s="290" t="str">
        <f>E7</f>
        <v>Výsadba větrolamů v k.ú. Mikulov na Moravě – I. etapa - část 1.a</v>
      </c>
      <c r="F73" s="291"/>
      <c r="G73" s="291"/>
      <c r="H73" s="291"/>
      <c r="L73" s="29"/>
    </row>
    <row r="74" spans="2:12" ht="12" customHeight="1">
      <c r="B74" s="17"/>
      <c r="C74" s="24" t="s">
        <v>108</v>
      </c>
      <c r="L74" s="17"/>
    </row>
    <row r="75" spans="2:12" s="1" customFormat="1" ht="16.5" customHeight="1">
      <c r="B75" s="29"/>
      <c r="E75" s="290" t="s">
        <v>109</v>
      </c>
      <c r="F75" s="292"/>
      <c r="G75" s="292"/>
      <c r="H75" s="292"/>
      <c r="L75" s="29"/>
    </row>
    <row r="76" spans="2:12" s="1" customFormat="1" ht="12" customHeight="1">
      <c r="B76" s="29"/>
      <c r="C76" s="24" t="s">
        <v>480</v>
      </c>
      <c r="L76" s="29"/>
    </row>
    <row r="77" spans="2:12" s="1" customFormat="1" ht="16.5" customHeight="1">
      <c r="B77" s="29"/>
      <c r="E77" s="254" t="str">
        <f>E11</f>
        <v>SO-011 - 1. rok pěstební péče</v>
      </c>
      <c r="F77" s="292"/>
      <c r="G77" s="292"/>
      <c r="H77" s="292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F14</f>
        <v>k.ú. Mikulov na Moravě</v>
      </c>
      <c r="I79" s="24" t="s">
        <v>23</v>
      </c>
      <c r="J79" s="46" t="str">
        <f>IF(J14="","",J14)</f>
        <v>8. 7. 2025</v>
      </c>
      <c r="L79" s="29"/>
    </row>
    <row r="80" spans="2:12" s="1" customFormat="1" ht="6.95" customHeight="1">
      <c r="B80" s="29"/>
      <c r="L80" s="29"/>
    </row>
    <row r="81" spans="2:65" s="1" customFormat="1" ht="25.7" customHeight="1">
      <c r="B81" s="29"/>
      <c r="C81" s="24" t="s">
        <v>25</v>
      </c>
      <c r="F81" s="22" t="str">
        <f>E17</f>
        <v>SPÚ ČR, KPÚ pro Jihomoravský kraj</v>
      </c>
      <c r="I81" s="24" t="s">
        <v>31</v>
      </c>
      <c r="J81" s="27" t="str">
        <f>E23</f>
        <v>AGROPTROJEKT PSO s.r.o.</v>
      </c>
      <c r="L81" s="29"/>
    </row>
    <row r="82" spans="2:65" s="1" customFormat="1" ht="25.7" customHeight="1">
      <c r="B82" s="29"/>
      <c r="C82" s="24" t="s">
        <v>29</v>
      </c>
      <c r="F82" s="22" t="str">
        <f>IF(E20="","",E20)</f>
        <v>Vyplň údaj</v>
      </c>
      <c r="I82" s="24" t="s">
        <v>34</v>
      </c>
      <c r="J82" s="27" t="str">
        <f>E26</f>
        <v>AGROPTROJEKT PSO s.r.o.</v>
      </c>
      <c r="L82" s="29"/>
    </row>
    <row r="83" spans="2:65" s="1" customFormat="1" ht="10.35" customHeight="1">
      <c r="B83" s="29"/>
      <c r="L83" s="29"/>
    </row>
    <row r="84" spans="2:65" s="8" customFormat="1" ht="29.25" customHeight="1">
      <c r="B84" s="101"/>
      <c r="C84" s="102" t="s">
        <v>115</v>
      </c>
      <c r="D84" s="103" t="s">
        <v>56</v>
      </c>
      <c r="E84" s="103" t="s">
        <v>52</v>
      </c>
      <c r="F84" s="103" t="s">
        <v>53</v>
      </c>
      <c r="G84" s="103" t="s">
        <v>116</v>
      </c>
      <c r="H84" s="103" t="s">
        <v>117</v>
      </c>
      <c r="I84" s="103" t="s">
        <v>118</v>
      </c>
      <c r="J84" s="103" t="s">
        <v>112</v>
      </c>
      <c r="K84" s="104" t="s">
        <v>119</v>
      </c>
      <c r="L84" s="101"/>
      <c r="M84" s="53" t="s">
        <v>19</v>
      </c>
      <c r="N84" s="54" t="s">
        <v>41</v>
      </c>
      <c r="O84" s="54" t="s">
        <v>120</v>
      </c>
      <c r="P84" s="54" t="s">
        <v>121</v>
      </c>
      <c r="Q84" s="54" t="s">
        <v>122</v>
      </c>
      <c r="R84" s="54" t="s">
        <v>123</v>
      </c>
      <c r="S84" s="54" t="s">
        <v>124</v>
      </c>
      <c r="T84" s="55" t="s">
        <v>125</v>
      </c>
    </row>
    <row r="85" spans="2:65" s="1" customFormat="1" ht="22.9" customHeight="1">
      <c r="B85" s="29"/>
      <c r="C85" s="58" t="s">
        <v>126</v>
      </c>
      <c r="J85" s="105">
        <f>BK85</f>
        <v>0</v>
      </c>
      <c r="L85" s="29"/>
      <c r="M85" s="56"/>
      <c r="N85" s="47"/>
      <c r="O85" s="47"/>
      <c r="P85" s="106">
        <f>SUM(P86:P120)</f>
        <v>0</v>
      </c>
      <c r="Q85" s="47"/>
      <c r="R85" s="106">
        <f>SUM(R86:R120)</f>
        <v>3.9200000000000007E-3</v>
      </c>
      <c r="S85" s="47"/>
      <c r="T85" s="107">
        <f>SUM(T86:T120)</f>
        <v>0</v>
      </c>
      <c r="AT85" s="14" t="s">
        <v>70</v>
      </c>
      <c r="AU85" s="14" t="s">
        <v>113</v>
      </c>
      <c r="BK85" s="108">
        <f>SUM(BK86:BK120)</f>
        <v>0</v>
      </c>
    </row>
    <row r="86" spans="2:65" s="1" customFormat="1" ht="24.2" customHeight="1">
      <c r="B86" s="29"/>
      <c r="C86" s="109" t="s">
        <v>78</v>
      </c>
      <c r="D86" s="109" t="s">
        <v>127</v>
      </c>
      <c r="E86" s="110" t="s">
        <v>482</v>
      </c>
      <c r="F86" s="111" t="s">
        <v>483</v>
      </c>
      <c r="G86" s="112" t="s">
        <v>484</v>
      </c>
      <c r="H86" s="113">
        <v>1.833</v>
      </c>
      <c r="I86" s="114"/>
      <c r="J86" s="115">
        <f>ROUND(I86*H86,2)</f>
        <v>0</v>
      </c>
      <c r="K86" s="111" t="s">
        <v>131</v>
      </c>
      <c r="L86" s="29"/>
      <c r="M86" s="116" t="s">
        <v>19</v>
      </c>
      <c r="N86" s="117" t="s">
        <v>42</v>
      </c>
      <c r="P86" s="118">
        <f>O86*H86</f>
        <v>0</v>
      </c>
      <c r="Q86" s="118">
        <v>0</v>
      </c>
      <c r="R86" s="118">
        <f>Q86*H86</f>
        <v>0</v>
      </c>
      <c r="S86" s="118">
        <v>0</v>
      </c>
      <c r="T86" s="119">
        <f>S86*H86</f>
        <v>0</v>
      </c>
      <c r="AR86" s="120" t="s">
        <v>132</v>
      </c>
      <c r="AT86" s="120" t="s">
        <v>127</v>
      </c>
      <c r="AU86" s="120" t="s">
        <v>71</v>
      </c>
      <c r="AY86" s="14" t="s">
        <v>133</v>
      </c>
      <c r="BE86" s="121">
        <f>IF(N86="základní",J86,0)</f>
        <v>0</v>
      </c>
      <c r="BF86" s="121">
        <f>IF(N86="snížená",J86,0)</f>
        <v>0</v>
      </c>
      <c r="BG86" s="121">
        <f>IF(N86="zákl. přenesená",J86,0)</f>
        <v>0</v>
      </c>
      <c r="BH86" s="121">
        <f>IF(N86="sníž. přenesená",J86,0)</f>
        <v>0</v>
      </c>
      <c r="BI86" s="121">
        <f>IF(N86="nulová",J86,0)</f>
        <v>0</v>
      </c>
      <c r="BJ86" s="14" t="s">
        <v>78</v>
      </c>
      <c r="BK86" s="121">
        <f>ROUND(I86*H86,2)</f>
        <v>0</v>
      </c>
      <c r="BL86" s="14" t="s">
        <v>132</v>
      </c>
      <c r="BM86" s="120" t="s">
        <v>485</v>
      </c>
    </row>
    <row r="87" spans="2:65" s="1" customFormat="1" ht="19.5">
      <c r="B87" s="29"/>
      <c r="D87" s="122" t="s">
        <v>135</v>
      </c>
      <c r="F87" s="123" t="s">
        <v>486</v>
      </c>
      <c r="I87" s="124"/>
      <c r="L87" s="29"/>
      <c r="M87" s="125"/>
      <c r="T87" s="50"/>
      <c r="AT87" s="14" t="s">
        <v>135</v>
      </c>
      <c r="AU87" s="14" t="s">
        <v>71</v>
      </c>
    </row>
    <row r="88" spans="2:65" s="1" customFormat="1" ht="11.25">
      <c r="B88" s="29"/>
      <c r="D88" s="126" t="s">
        <v>137</v>
      </c>
      <c r="F88" s="127" t="s">
        <v>487</v>
      </c>
      <c r="I88" s="124"/>
      <c r="L88" s="29"/>
      <c r="M88" s="125"/>
      <c r="T88" s="50"/>
      <c r="AT88" s="14" t="s">
        <v>137</v>
      </c>
      <c r="AU88" s="14" t="s">
        <v>71</v>
      </c>
    </row>
    <row r="89" spans="2:65" s="9" customFormat="1" ht="33.75">
      <c r="B89" s="128"/>
      <c r="D89" s="122" t="s">
        <v>139</v>
      </c>
      <c r="E89" s="129" t="s">
        <v>19</v>
      </c>
      <c r="F89" s="130" t="s">
        <v>488</v>
      </c>
      <c r="H89" s="131">
        <v>1.833</v>
      </c>
      <c r="I89" s="132"/>
      <c r="L89" s="128"/>
      <c r="M89" s="133"/>
      <c r="T89" s="134"/>
      <c r="AT89" s="129" t="s">
        <v>139</v>
      </c>
      <c r="AU89" s="129" t="s">
        <v>71</v>
      </c>
      <c r="AV89" s="9" t="s">
        <v>80</v>
      </c>
      <c r="AW89" s="9" t="s">
        <v>33</v>
      </c>
      <c r="AX89" s="9" t="s">
        <v>78</v>
      </c>
      <c r="AY89" s="129" t="s">
        <v>133</v>
      </c>
    </row>
    <row r="90" spans="2:65" s="1" customFormat="1" ht="24.2" customHeight="1">
      <c r="B90" s="29"/>
      <c r="C90" s="109" t="s">
        <v>80</v>
      </c>
      <c r="D90" s="109" t="s">
        <v>127</v>
      </c>
      <c r="E90" s="110" t="s">
        <v>185</v>
      </c>
      <c r="F90" s="111" t="s">
        <v>186</v>
      </c>
      <c r="G90" s="112" t="s">
        <v>130</v>
      </c>
      <c r="H90" s="113">
        <v>2385</v>
      </c>
      <c r="I90" s="114"/>
      <c r="J90" s="115">
        <f>ROUND(I90*H90,2)</f>
        <v>0</v>
      </c>
      <c r="K90" s="111" t="s">
        <v>131</v>
      </c>
      <c r="L90" s="29"/>
      <c r="M90" s="116" t="s">
        <v>19</v>
      </c>
      <c r="N90" s="117" t="s">
        <v>42</v>
      </c>
      <c r="P90" s="118">
        <f>O90*H90</f>
        <v>0</v>
      </c>
      <c r="Q90" s="118">
        <v>0</v>
      </c>
      <c r="R90" s="118">
        <f>Q90*H90</f>
        <v>0</v>
      </c>
      <c r="S90" s="118">
        <v>0</v>
      </c>
      <c r="T90" s="119">
        <f>S90*H90</f>
        <v>0</v>
      </c>
      <c r="AR90" s="120" t="s">
        <v>132</v>
      </c>
      <c r="AT90" s="120" t="s">
        <v>127</v>
      </c>
      <c r="AU90" s="120" t="s">
        <v>71</v>
      </c>
      <c r="AY90" s="14" t="s">
        <v>133</v>
      </c>
      <c r="BE90" s="121">
        <f>IF(N90="základní",J90,0)</f>
        <v>0</v>
      </c>
      <c r="BF90" s="121">
        <f>IF(N90="snížená",J90,0)</f>
        <v>0</v>
      </c>
      <c r="BG90" s="121">
        <f>IF(N90="zákl. přenesená",J90,0)</f>
        <v>0</v>
      </c>
      <c r="BH90" s="121">
        <f>IF(N90="sníž. přenesená",J90,0)</f>
        <v>0</v>
      </c>
      <c r="BI90" s="121">
        <f>IF(N90="nulová",J90,0)</f>
        <v>0</v>
      </c>
      <c r="BJ90" s="14" t="s">
        <v>78</v>
      </c>
      <c r="BK90" s="121">
        <f>ROUND(I90*H90,2)</f>
        <v>0</v>
      </c>
      <c r="BL90" s="14" t="s">
        <v>132</v>
      </c>
      <c r="BM90" s="120" t="s">
        <v>489</v>
      </c>
    </row>
    <row r="91" spans="2:65" s="1" customFormat="1" ht="19.5">
      <c r="B91" s="29"/>
      <c r="D91" s="122" t="s">
        <v>135</v>
      </c>
      <c r="F91" s="123" t="s">
        <v>188</v>
      </c>
      <c r="I91" s="124"/>
      <c r="L91" s="29"/>
      <c r="M91" s="125"/>
      <c r="T91" s="50"/>
      <c r="AT91" s="14" t="s">
        <v>135</v>
      </c>
      <c r="AU91" s="14" t="s">
        <v>71</v>
      </c>
    </row>
    <row r="92" spans="2:65" s="1" customFormat="1" ht="11.25">
      <c r="B92" s="29"/>
      <c r="D92" s="126" t="s">
        <v>137</v>
      </c>
      <c r="F92" s="127" t="s">
        <v>189</v>
      </c>
      <c r="I92" s="124"/>
      <c r="L92" s="29"/>
      <c r="M92" s="125"/>
      <c r="T92" s="50"/>
      <c r="AT92" s="14" t="s">
        <v>137</v>
      </c>
      <c r="AU92" s="14" t="s">
        <v>71</v>
      </c>
    </row>
    <row r="93" spans="2:65" s="9" customFormat="1" ht="11.25">
      <c r="B93" s="128"/>
      <c r="D93" s="122" t="s">
        <v>139</v>
      </c>
      <c r="E93" s="129" t="s">
        <v>19</v>
      </c>
      <c r="F93" s="130" t="s">
        <v>490</v>
      </c>
      <c r="H93" s="131">
        <v>2385</v>
      </c>
      <c r="I93" s="132"/>
      <c r="L93" s="128"/>
      <c r="M93" s="133"/>
      <c r="T93" s="134"/>
      <c r="AT93" s="129" t="s">
        <v>139</v>
      </c>
      <c r="AU93" s="129" t="s">
        <v>71</v>
      </c>
      <c r="AV93" s="9" t="s">
        <v>80</v>
      </c>
      <c r="AW93" s="9" t="s">
        <v>33</v>
      </c>
      <c r="AX93" s="9" t="s">
        <v>78</v>
      </c>
      <c r="AY93" s="129" t="s">
        <v>133</v>
      </c>
    </row>
    <row r="94" spans="2:65" s="1" customFormat="1" ht="16.5" customHeight="1">
      <c r="B94" s="29"/>
      <c r="C94" s="109" t="s">
        <v>146</v>
      </c>
      <c r="D94" s="109" t="s">
        <v>127</v>
      </c>
      <c r="E94" s="110" t="s">
        <v>491</v>
      </c>
      <c r="F94" s="111" t="s">
        <v>195</v>
      </c>
      <c r="G94" s="112" t="s">
        <v>196</v>
      </c>
      <c r="H94" s="113">
        <v>3.5779999999999998</v>
      </c>
      <c r="I94" s="114"/>
      <c r="J94" s="115">
        <f>ROUND(I94*H94,2)</f>
        <v>0</v>
      </c>
      <c r="K94" s="111" t="s">
        <v>19</v>
      </c>
      <c r="L94" s="29"/>
      <c r="M94" s="116" t="s">
        <v>19</v>
      </c>
      <c r="N94" s="117" t="s">
        <v>42</v>
      </c>
      <c r="P94" s="118">
        <f>O94*H94</f>
        <v>0</v>
      </c>
      <c r="Q94" s="118">
        <v>0</v>
      </c>
      <c r="R94" s="118">
        <f>Q94*H94</f>
        <v>0</v>
      </c>
      <c r="S94" s="118">
        <v>0</v>
      </c>
      <c r="T94" s="119">
        <f>S94*H94</f>
        <v>0</v>
      </c>
      <c r="AR94" s="120" t="s">
        <v>132</v>
      </c>
      <c r="AT94" s="120" t="s">
        <v>127</v>
      </c>
      <c r="AU94" s="120" t="s">
        <v>71</v>
      </c>
      <c r="AY94" s="14" t="s">
        <v>133</v>
      </c>
      <c r="BE94" s="121">
        <f>IF(N94="základní",J94,0)</f>
        <v>0</v>
      </c>
      <c r="BF94" s="121">
        <f>IF(N94="snížená",J94,0)</f>
        <v>0</v>
      </c>
      <c r="BG94" s="121">
        <f>IF(N94="zákl. přenesená",J94,0)</f>
        <v>0</v>
      </c>
      <c r="BH94" s="121">
        <f>IF(N94="sníž. přenesená",J94,0)</f>
        <v>0</v>
      </c>
      <c r="BI94" s="121">
        <f>IF(N94="nulová",J94,0)</f>
        <v>0</v>
      </c>
      <c r="BJ94" s="14" t="s">
        <v>78</v>
      </c>
      <c r="BK94" s="121">
        <f>ROUND(I94*H94,2)</f>
        <v>0</v>
      </c>
      <c r="BL94" s="14" t="s">
        <v>132</v>
      </c>
      <c r="BM94" s="120" t="s">
        <v>492</v>
      </c>
    </row>
    <row r="95" spans="2:65" s="1" customFormat="1" ht="11.25">
      <c r="B95" s="29"/>
      <c r="D95" s="122" t="s">
        <v>135</v>
      </c>
      <c r="F95" s="123" t="s">
        <v>195</v>
      </c>
      <c r="I95" s="124"/>
      <c r="L95" s="29"/>
      <c r="M95" s="125"/>
      <c r="T95" s="50"/>
      <c r="AT95" s="14" t="s">
        <v>135</v>
      </c>
      <c r="AU95" s="14" t="s">
        <v>71</v>
      </c>
    </row>
    <row r="96" spans="2:65" s="9" customFormat="1" ht="11.25">
      <c r="B96" s="128"/>
      <c r="D96" s="122" t="s">
        <v>139</v>
      </c>
      <c r="E96" s="129" t="s">
        <v>19</v>
      </c>
      <c r="F96" s="130" t="s">
        <v>493</v>
      </c>
      <c r="H96" s="131">
        <v>3.5779999999999998</v>
      </c>
      <c r="I96" s="132"/>
      <c r="L96" s="128"/>
      <c r="M96" s="133"/>
      <c r="T96" s="134"/>
      <c r="AT96" s="129" t="s">
        <v>139</v>
      </c>
      <c r="AU96" s="129" t="s">
        <v>71</v>
      </c>
      <c r="AV96" s="9" t="s">
        <v>80</v>
      </c>
      <c r="AW96" s="9" t="s">
        <v>33</v>
      </c>
      <c r="AX96" s="9" t="s">
        <v>78</v>
      </c>
      <c r="AY96" s="129" t="s">
        <v>133</v>
      </c>
    </row>
    <row r="97" spans="2:65" s="1" customFormat="1" ht="33" customHeight="1">
      <c r="B97" s="29"/>
      <c r="C97" s="109" t="s">
        <v>132</v>
      </c>
      <c r="D97" s="109" t="s">
        <v>127</v>
      </c>
      <c r="E97" s="110" t="s">
        <v>494</v>
      </c>
      <c r="F97" s="111" t="s">
        <v>495</v>
      </c>
      <c r="G97" s="112" t="s">
        <v>130</v>
      </c>
      <c r="H97" s="113">
        <v>920</v>
      </c>
      <c r="I97" s="114"/>
      <c r="J97" s="115">
        <f>ROUND(I97*H97,2)</f>
        <v>0</v>
      </c>
      <c r="K97" s="111" t="s">
        <v>131</v>
      </c>
      <c r="L97" s="29"/>
      <c r="M97" s="116" t="s">
        <v>19</v>
      </c>
      <c r="N97" s="117" t="s">
        <v>42</v>
      </c>
      <c r="P97" s="118">
        <f>O97*H97</f>
        <v>0</v>
      </c>
      <c r="Q97" s="118">
        <v>0</v>
      </c>
      <c r="R97" s="118">
        <f>Q97*H97</f>
        <v>0</v>
      </c>
      <c r="S97" s="118">
        <v>0</v>
      </c>
      <c r="T97" s="119">
        <f>S97*H97</f>
        <v>0</v>
      </c>
      <c r="AR97" s="120" t="s">
        <v>132</v>
      </c>
      <c r="AT97" s="120" t="s">
        <v>127</v>
      </c>
      <c r="AU97" s="120" t="s">
        <v>71</v>
      </c>
      <c r="AY97" s="14" t="s">
        <v>133</v>
      </c>
      <c r="BE97" s="121">
        <f>IF(N97="základní",J97,0)</f>
        <v>0</v>
      </c>
      <c r="BF97" s="121">
        <f>IF(N97="snížená",J97,0)</f>
        <v>0</v>
      </c>
      <c r="BG97" s="121">
        <f>IF(N97="zákl. přenesená",J97,0)</f>
        <v>0</v>
      </c>
      <c r="BH97" s="121">
        <f>IF(N97="sníž. přenesená",J97,0)</f>
        <v>0</v>
      </c>
      <c r="BI97" s="121">
        <f>IF(N97="nulová",J97,0)</f>
        <v>0</v>
      </c>
      <c r="BJ97" s="14" t="s">
        <v>78</v>
      </c>
      <c r="BK97" s="121">
        <f>ROUND(I97*H97,2)</f>
        <v>0</v>
      </c>
      <c r="BL97" s="14" t="s">
        <v>132</v>
      </c>
      <c r="BM97" s="120" t="s">
        <v>496</v>
      </c>
    </row>
    <row r="98" spans="2:65" s="1" customFormat="1" ht="11.25">
      <c r="B98" s="29"/>
      <c r="D98" s="122" t="s">
        <v>135</v>
      </c>
      <c r="F98" s="123" t="s">
        <v>497</v>
      </c>
      <c r="I98" s="124"/>
      <c r="L98" s="29"/>
      <c r="M98" s="125"/>
      <c r="T98" s="50"/>
      <c r="AT98" s="14" t="s">
        <v>135</v>
      </c>
      <c r="AU98" s="14" t="s">
        <v>71</v>
      </c>
    </row>
    <row r="99" spans="2:65" s="1" customFormat="1" ht="11.25">
      <c r="B99" s="29"/>
      <c r="D99" s="126" t="s">
        <v>137</v>
      </c>
      <c r="F99" s="127" t="s">
        <v>498</v>
      </c>
      <c r="I99" s="124"/>
      <c r="L99" s="29"/>
      <c r="M99" s="125"/>
      <c r="T99" s="50"/>
      <c r="AT99" s="14" t="s">
        <v>137</v>
      </c>
      <c r="AU99" s="14" t="s">
        <v>71</v>
      </c>
    </row>
    <row r="100" spans="2:65" s="9" customFormat="1" ht="11.25">
      <c r="B100" s="128"/>
      <c r="D100" s="122" t="s">
        <v>139</v>
      </c>
      <c r="E100" s="129" t="s">
        <v>19</v>
      </c>
      <c r="F100" s="130" t="s">
        <v>499</v>
      </c>
      <c r="H100" s="131">
        <v>920</v>
      </c>
      <c r="I100" s="132"/>
      <c r="L100" s="128"/>
      <c r="M100" s="133"/>
      <c r="T100" s="134"/>
      <c r="AT100" s="129" t="s">
        <v>139</v>
      </c>
      <c r="AU100" s="129" t="s">
        <v>71</v>
      </c>
      <c r="AV100" s="9" t="s">
        <v>80</v>
      </c>
      <c r="AW100" s="9" t="s">
        <v>33</v>
      </c>
      <c r="AX100" s="9" t="s">
        <v>78</v>
      </c>
      <c r="AY100" s="129" t="s">
        <v>133</v>
      </c>
    </row>
    <row r="101" spans="2:65" s="1" customFormat="1" ht="16.5" customHeight="1">
      <c r="B101" s="29"/>
      <c r="C101" s="109" t="s">
        <v>157</v>
      </c>
      <c r="D101" s="109" t="s">
        <v>127</v>
      </c>
      <c r="E101" s="110" t="s">
        <v>500</v>
      </c>
      <c r="F101" s="111" t="s">
        <v>501</v>
      </c>
      <c r="G101" s="112" t="s">
        <v>203</v>
      </c>
      <c r="H101" s="113">
        <v>196</v>
      </c>
      <c r="I101" s="114"/>
      <c r="J101" s="115">
        <f>ROUND(I101*H101,2)</f>
        <v>0</v>
      </c>
      <c r="K101" s="111" t="s">
        <v>131</v>
      </c>
      <c r="L101" s="29"/>
      <c r="M101" s="116" t="s">
        <v>19</v>
      </c>
      <c r="N101" s="117" t="s">
        <v>42</v>
      </c>
      <c r="P101" s="118">
        <f>O101*H101</f>
        <v>0</v>
      </c>
      <c r="Q101" s="118">
        <v>2.0000000000000002E-5</v>
      </c>
      <c r="R101" s="118">
        <f>Q101*H101</f>
        <v>3.9200000000000007E-3</v>
      </c>
      <c r="S101" s="118">
        <v>0</v>
      </c>
      <c r="T101" s="119">
        <f>S101*H101</f>
        <v>0</v>
      </c>
      <c r="AR101" s="120" t="s">
        <v>132</v>
      </c>
      <c r="AT101" s="120" t="s">
        <v>127</v>
      </c>
      <c r="AU101" s="120" t="s">
        <v>71</v>
      </c>
      <c r="AY101" s="14" t="s">
        <v>133</v>
      </c>
      <c r="BE101" s="121">
        <f>IF(N101="základní",J101,0)</f>
        <v>0</v>
      </c>
      <c r="BF101" s="121">
        <f>IF(N101="snížená",J101,0)</f>
        <v>0</v>
      </c>
      <c r="BG101" s="121">
        <f>IF(N101="zákl. přenesená",J101,0)</f>
        <v>0</v>
      </c>
      <c r="BH101" s="121">
        <f>IF(N101="sníž. přenesená",J101,0)</f>
        <v>0</v>
      </c>
      <c r="BI101" s="121">
        <f>IF(N101="nulová",J101,0)</f>
        <v>0</v>
      </c>
      <c r="BJ101" s="14" t="s">
        <v>78</v>
      </c>
      <c r="BK101" s="121">
        <f>ROUND(I101*H101,2)</f>
        <v>0</v>
      </c>
      <c r="BL101" s="14" t="s">
        <v>132</v>
      </c>
      <c r="BM101" s="120" t="s">
        <v>502</v>
      </c>
    </row>
    <row r="102" spans="2:65" s="1" customFormat="1" ht="11.25">
      <c r="B102" s="29"/>
      <c r="D102" s="122" t="s">
        <v>135</v>
      </c>
      <c r="F102" s="123" t="s">
        <v>503</v>
      </c>
      <c r="I102" s="124"/>
      <c r="L102" s="29"/>
      <c r="M102" s="125"/>
      <c r="T102" s="50"/>
      <c r="AT102" s="14" t="s">
        <v>135</v>
      </c>
      <c r="AU102" s="14" t="s">
        <v>71</v>
      </c>
    </row>
    <row r="103" spans="2:65" s="1" customFormat="1" ht="11.25">
      <c r="B103" s="29"/>
      <c r="D103" s="126" t="s">
        <v>137</v>
      </c>
      <c r="F103" s="127" t="s">
        <v>504</v>
      </c>
      <c r="I103" s="124"/>
      <c r="L103" s="29"/>
      <c r="M103" s="125"/>
      <c r="T103" s="50"/>
      <c r="AT103" s="14" t="s">
        <v>137</v>
      </c>
      <c r="AU103" s="14" t="s">
        <v>71</v>
      </c>
    </row>
    <row r="104" spans="2:65" s="11" customFormat="1" ht="22.5">
      <c r="B104" s="152"/>
      <c r="D104" s="122" t="s">
        <v>139</v>
      </c>
      <c r="E104" s="153" t="s">
        <v>19</v>
      </c>
      <c r="F104" s="154" t="s">
        <v>505</v>
      </c>
      <c r="H104" s="153" t="s">
        <v>19</v>
      </c>
      <c r="I104" s="155"/>
      <c r="L104" s="152"/>
      <c r="M104" s="156"/>
      <c r="T104" s="157"/>
      <c r="AT104" s="153" t="s">
        <v>139</v>
      </c>
      <c r="AU104" s="153" t="s">
        <v>71</v>
      </c>
      <c r="AV104" s="11" t="s">
        <v>78</v>
      </c>
      <c r="AW104" s="11" t="s">
        <v>33</v>
      </c>
      <c r="AX104" s="11" t="s">
        <v>71</v>
      </c>
      <c r="AY104" s="153" t="s">
        <v>133</v>
      </c>
    </row>
    <row r="105" spans="2:65" s="9" customFormat="1" ht="11.25">
      <c r="B105" s="128"/>
      <c r="D105" s="122" t="s">
        <v>139</v>
      </c>
      <c r="E105" s="129" t="s">
        <v>19</v>
      </c>
      <c r="F105" s="130" t="s">
        <v>506</v>
      </c>
      <c r="H105" s="131">
        <v>196</v>
      </c>
      <c r="I105" s="132"/>
      <c r="L105" s="128"/>
      <c r="M105" s="133"/>
      <c r="T105" s="134"/>
      <c r="AT105" s="129" t="s">
        <v>139</v>
      </c>
      <c r="AU105" s="129" t="s">
        <v>71</v>
      </c>
      <c r="AV105" s="9" t="s">
        <v>80</v>
      </c>
      <c r="AW105" s="9" t="s">
        <v>33</v>
      </c>
      <c r="AX105" s="9" t="s">
        <v>78</v>
      </c>
      <c r="AY105" s="129" t="s">
        <v>133</v>
      </c>
    </row>
    <row r="106" spans="2:65" s="1" customFormat="1" ht="24.2" customHeight="1">
      <c r="B106" s="29"/>
      <c r="C106" s="109" t="s">
        <v>164</v>
      </c>
      <c r="D106" s="109" t="s">
        <v>127</v>
      </c>
      <c r="E106" s="110" t="s">
        <v>507</v>
      </c>
      <c r="F106" s="111" t="s">
        <v>508</v>
      </c>
      <c r="G106" s="112" t="s">
        <v>203</v>
      </c>
      <c r="H106" s="113">
        <v>1460</v>
      </c>
      <c r="I106" s="114"/>
      <c r="J106" s="115">
        <f>ROUND(I106*H106,2)</f>
        <v>0</v>
      </c>
      <c r="K106" s="111" t="s">
        <v>131</v>
      </c>
      <c r="L106" s="29"/>
      <c r="M106" s="116" t="s">
        <v>19</v>
      </c>
      <c r="N106" s="117" t="s">
        <v>42</v>
      </c>
      <c r="P106" s="118">
        <f>O106*H106</f>
        <v>0</v>
      </c>
      <c r="Q106" s="118">
        <v>0</v>
      </c>
      <c r="R106" s="118">
        <f>Q106*H106</f>
        <v>0</v>
      </c>
      <c r="S106" s="118">
        <v>0</v>
      </c>
      <c r="T106" s="119">
        <f>S106*H106</f>
        <v>0</v>
      </c>
      <c r="AR106" s="120" t="s">
        <v>132</v>
      </c>
      <c r="AT106" s="120" t="s">
        <v>127</v>
      </c>
      <c r="AU106" s="120" t="s">
        <v>71</v>
      </c>
      <c r="AY106" s="14" t="s">
        <v>133</v>
      </c>
      <c r="BE106" s="121">
        <f>IF(N106="základní",J106,0)</f>
        <v>0</v>
      </c>
      <c r="BF106" s="121">
        <f>IF(N106="snížená",J106,0)</f>
        <v>0</v>
      </c>
      <c r="BG106" s="121">
        <f>IF(N106="zákl. přenesená",J106,0)</f>
        <v>0</v>
      </c>
      <c r="BH106" s="121">
        <f>IF(N106="sníž. přenesená",J106,0)</f>
        <v>0</v>
      </c>
      <c r="BI106" s="121">
        <f>IF(N106="nulová",J106,0)</f>
        <v>0</v>
      </c>
      <c r="BJ106" s="14" t="s">
        <v>78</v>
      </c>
      <c r="BK106" s="121">
        <f>ROUND(I106*H106,2)</f>
        <v>0</v>
      </c>
      <c r="BL106" s="14" t="s">
        <v>132</v>
      </c>
      <c r="BM106" s="120" t="s">
        <v>509</v>
      </c>
    </row>
    <row r="107" spans="2:65" s="1" customFormat="1" ht="19.5">
      <c r="B107" s="29"/>
      <c r="D107" s="122" t="s">
        <v>135</v>
      </c>
      <c r="F107" s="123" t="s">
        <v>510</v>
      </c>
      <c r="I107" s="124"/>
      <c r="L107" s="29"/>
      <c r="M107" s="125"/>
      <c r="T107" s="50"/>
      <c r="AT107" s="14" t="s">
        <v>135</v>
      </c>
      <c r="AU107" s="14" t="s">
        <v>71</v>
      </c>
    </row>
    <row r="108" spans="2:65" s="1" customFormat="1" ht="11.25">
      <c r="B108" s="29"/>
      <c r="D108" s="126" t="s">
        <v>137</v>
      </c>
      <c r="F108" s="127" t="s">
        <v>511</v>
      </c>
      <c r="I108" s="124"/>
      <c r="L108" s="29"/>
      <c r="M108" s="125"/>
      <c r="T108" s="50"/>
      <c r="AT108" s="14" t="s">
        <v>137</v>
      </c>
      <c r="AU108" s="14" t="s">
        <v>71</v>
      </c>
    </row>
    <row r="109" spans="2:65" s="9" customFormat="1" ht="11.25">
      <c r="B109" s="128"/>
      <c r="D109" s="122" t="s">
        <v>139</v>
      </c>
      <c r="E109" s="129" t="s">
        <v>19</v>
      </c>
      <c r="F109" s="130" t="s">
        <v>512</v>
      </c>
      <c r="H109" s="131">
        <v>1460</v>
      </c>
      <c r="I109" s="132"/>
      <c r="L109" s="128"/>
      <c r="M109" s="133"/>
      <c r="T109" s="134"/>
      <c r="AT109" s="129" t="s">
        <v>139</v>
      </c>
      <c r="AU109" s="129" t="s">
        <v>71</v>
      </c>
      <c r="AV109" s="9" t="s">
        <v>80</v>
      </c>
      <c r="AW109" s="9" t="s">
        <v>33</v>
      </c>
      <c r="AX109" s="9" t="s">
        <v>78</v>
      </c>
      <c r="AY109" s="129" t="s">
        <v>133</v>
      </c>
    </row>
    <row r="110" spans="2:65" s="1" customFormat="1" ht="16.5" customHeight="1">
      <c r="B110" s="29"/>
      <c r="C110" s="109" t="s">
        <v>172</v>
      </c>
      <c r="D110" s="109" t="s">
        <v>127</v>
      </c>
      <c r="E110" s="110" t="s">
        <v>428</v>
      </c>
      <c r="F110" s="111" t="s">
        <v>429</v>
      </c>
      <c r="G110" s="112" t="s">
        <v>423</v>
      </c>
      <c r="H110" s="113">
        <v>93.8</v>
      </c>
      <c r="I110" s="114"/>
      <c r="J110" s="115">
        <f>ROUND(I110*H110,2)</f>
        <v>0</v>
      </c>
      <c r="K110" s="111" t="s">
        <v>131</v>
      </c>
      <c r="L110" s="29"/>
      <c r="M110" s="116" t="s">
        <v>19</v>
      </c>
      <c r="N110" s="117" t="s">
        <v>42</v>
      </c>
      <c r="P110" s="118">
        <f>O110*H110</f>
        <v>0</v>
      </c>
      <c r="Q110" s="118">
        <v>0</v>
      </c>
      <c r="R110" s="118">
        <f>Q110*H110</f>
        <v>0</v>
      </c>
      <c r="S110" s="118">
        <v>0</v>
      </c>
      <c r="T110" s="119">
        <f>S110*H110</f>
        <v>0</v>
      </c>
      <c r="AR110" s="120" t="s">
        <v>132</v>
      </c>
      <c r="AT110" s="120" t="s">
        <v>127</v>
      </c>
      <c r="AU110" s="120" t="s">
        <v>71</v>
      </c>
      <c r="AY110" s="14" t="s">
        <v>133</v>
      </c>
      <c r="BE110" s="121">
        <f>IF(N110="základní",J110,0)</f>
        <v>0</v>
      </c>
      <c r="BF110" s="121">
        <f>IF(N110="snížená",J110,0)</f>
        <v>0</v>
      </c>
      <c r="BG110" s="121">
        <f>IF(N110="zákl. přenesená",J110,0)</f>
        <v>0</v>
      </c>
      <c r="BH110" s="121">
        <f>IF(N110="sníž. přenesená",J110,0)</f>
        <v>0</v>
      </c>
      <c r="BI110" s="121">
        <f>IF(N110="nulová",J110,0)</f>
        <v>0</v>
      </c>
      <c r="BJ110" s="14" t="s">
        <v>78</v>
      </c>
      <c r="BK110" s="121">
        <f>ROUND(I110*H110,2)</f>
        <v>0</v>
      </c>
      <c r="BL110" s="14" t="s">
        <v>132</v>
      </c>
      <c r="BM110" s="120" t="s">
        <v>513</v>
      </c>
    </row>
    <row r="111" spans="2:65" s="1" customFormat="1" ht="11.25">
      <c r="B111" s="29"/>
      <c r="D111" s="122" t="s">
        <v>135</v>
      </c>
      <c r="F111" s="123" t="s">
        <v>431</v>
      </c>
      <c r="I111" s="124"/>
      <c r="L111" s="29"/>
      <c r="M111" s="125"/>
      <c r="T111" s="50"/>
      <c r="AT111" s="14" t="s">
        <v>135</v>
      </c>
      <c r="AU111" s="14" t="s">
        <v>71</v>
      </c>
    </row>
    <row r="112" spans="2:65" s="1" customFormat="1" ht="11.25">
      <c r="B112" s="29"/>
      <c r="D112" s="126" t="s">
        <v>137</v>
      </c>
      <c r="F112" s="127" t="s">
        <v>432</v>
      </c>
      <c r="I112" s="124"/>
      <c r="L112" s="29"/>
      <c r="M112" s="125"/>
      <c r="T112" s="50"/>
      <c r="AT112" s="14" t="s">
        <v>137</v>
      </c>
      <c r="AU112" s="14" t="s">
        <v>71</v>
      </c>
    </row>
    <row r="113" spans="2:65" s="9" customFormat="1" ht="22.5">
      <c r="B113" s="128"/>
      <c r="D113" s="122" t="s">
        <v>139</v>
      </c>
      <c r="E113" s="129" t="s">
        <v>19</v>
      </c>
      <c r="F113" s="130" t="s">
        <v>514</v>
      </c>
      <c r="H113" s="131">
        <v>93.8</v>
      </c>
      <c r="I113" s="132"/>
      <c r="L113" s="128"/>
      <c r="M113" s="133"/>
      <c r="T113" s="134"/>
      <c r="AT113" s="129" t="s">
        <v>139</v>
      </c>
      <c r="AU113" s="129" t="s">
        <v>71</v>
      </c>
      <c r="AV113" s="9" t="s">
        <v>80</v>
      </c>
      <c r="AW113" s="9" t="s">
        <v>33</v>
      </c>
      <c r="AX113" s="9" t="s">
        <v>78</v>
      </c>
      <c r="AY113" s="129" t="s">
        <v>133</v>
      </c>
    </row>
    <row r="114" spans="2:65" s="1" customFormat="1" ht="21.75" customHeight="1">
      <c r="B114" s="29"/>
      <c r="C114" s="109" t="s">
        <v>177</v>
      </c>
      <c r="D114" s="109" t="s">
        <v>127</v>
      </c>
      <c r="E114" s="110" t="s">
        <v>435</v>
      </c>
      <c r="F114" s="111" t="s">
        <v>436</v>
      </c>
      <c r="G114" s="112" t="s">
        <v>423</v>
      </c>
      <c r="H114" s="113">
        <v>93.8</v>
      </c>
      <c r="I114" s="114"/>
      <c r="J114" s="115">
        <f>ROUND(I114*H114,2)</f>
        <v>0</v>
      </c>
      <c r="K114" s="111" t="s">
        <v>131</v>
      </c>
      <c r="L114" s="29"/>
      <c r="M114" s="116" t="s">
        <v>19</v>
      </c>
      <c r="N114" s="117" t="s">
        <v>42</v>
      </c>
      <c r="P114" s="118">
        <f>O114*H114</f>
        <v>0</v>
      </c>
      <c r="Q114" s="118">
        <v>0</v>
      </c>
      <c r="R114" s="118">
        <f>Q114*H114</f>
        <v>0</v>
      </c>
      <c r="S114" s="118">
        <v>0</v>
      </c>
      <c r="T114" s="119">
        <f>S114*H114</f>
        <v>0</v>
      </c>
      <c r="AR114" s="120" t="s">
        <v>132</v>
      </c>
      <c r="AT114" s="120" t="s">
        <v>127</v>
      </c>
      <c r="AU114" s="120" t="s">
        <v>71</v>
      </c>
      <c r="AY114" s="14" t="s">
        <v>133</v>
      </c>
      <c r="BE114" s="121">
        <f>IF(N114="základní",J114,0)</f>
        <v>0</v>
      </c>
      <c r="BF114" s="121">
        <f>IF(N114="snížená",J114,0)</f>
        <v>0</v>
      </c>
      <c r="BG114" s="121">
        <f>IF(N114="zákl. přenesená",J114,0)</f>
        <v>0</v>
      </c>
      <c r="BH114" s="121">
        <f>IF(N114="sníž. přenesená",J114,0)</f>
        <v>0</v>
      </c>
      <c r="BI114" s="121">
        <f>IF(N114="nulová",J114,0)</f>
        <v>0</v>
      </c>
      <c r="BJ114" s="14" t="s">
        <v>78</v>
      </c>
      <c r="BK114" s="121">
        <f>ROUND(I114*H114,2)</f>
        <v>0</v>
      </c>
      <c r="BL114" s="14" t="s">
        <v>132</v>
      </c>
      <c r="BM114" s="120" t="s">
        <v>515</v>
      </c>
    </row>
    <row r="115" spans="2:65" s="1" customFormat="1" ht="11.25">
      <c r="B115" s="29"/>
      <c r="D115" s="122" t="s">
        <v>135</v>
      </c>
      <c r="F115" s="123" t="s">
        <v>438</v>
      </c>
      <c r="I115" s="124"/>
      <c r="L115" s="29"/>
      <c r="M115" s="125"/>
      <c r="T115" s="50"/>
      <c r="AT115" s="14" t="s">
        <v>135</v>
      </c>
      <c r="AU115" s="14" t="s">
        <v>71</v>
      </c>
    </row>
    <row r="116" spans="2:65" s="1" customFormat="1" ht="11.25">
      <c r="B116" s="29"/>
      <c r="D116" s="126" t="s">
        <v>137</v>
      </c>
      <c r="F116" s="127" t="s">
        <v>439</v>
      </c>
      <c r="I116" s="124"/>
      <c r="L116" s="29"/>
      <c r="M116" s="125"/>
      <c r="T116" s="50"/>
      <c r="AT116" s="14" t="s">
        <v>137</v>
      </c>
      <c r="AU116" s="14" t="s">
        <v>71</v>
      </c>
    </row>
    <row r="117" spans="2:65" s="1" customFormat="1" ht="24.2" customHeight="1">
      <c r="B117" s="29"/>
      <c r="C117" s="109" t="s">
        <v>184</v>
      </c>
      <c r="D117" s="109" t="s">
        <v>127</v>
      </c>
      <c r="E117" s="110" t="s">
        <v>441</v>
      </c>
      <c r="F117" s="111" t="s">
        <v>442</v>
      </c>
      <c r="G117" s="112" t="s">
        <v>423</v>
      </c>
      <c r="H117" s="113">
        <v>281.39999999999998</v>
      </c>
      <c r="I117" s="114"/>
      <c r="J117" s="115">
        <f>ROUND(I117*H117,2)</f>
        <v>0</v>
      </c>
      <c r="K117" s="111" t="s">
        <v>131</v>
      </c>
      <c r="L117" s="29"/>
      <c r="M117" s="116" t="s">
        <v>19</v>
      </c>
      <c r="N117" s="117" t="s">
        <v>42</v>
      </c>
      <c r="P117" s="118">
        <f>O117*H117</f>
        <v>0</v>
      </c>
      <c r="Q117" s="118">
        <v>0</v>
      </c>
      <c r="R117" s="118">
        <f>Q117*H117</f>
        <v>0</v>
      </c>
      <c r="S117" s="118">
        <v>0</v>
      </c>
      <c r="T117" s="119">
        <f>S117*H117</f>
        <v>0</v>
      </c>
      <c r="AR117" s="120" t="s">
        <v>132</v>
      </c>
      <c r="AT117" s="120" t="s">
        <v>127</v>
      </c>
      <c r="AU117" s="120" t="s">
        <v>71</v>
      </c>
      <c r="AY117" s="14" t="s">
        <v>133</v>
      </c>
      <c r="BE117" s="121">
        <f>IF(N117="základní",J117,0)</f>
        <v>0</v>
      </c>
      <c r="BF117" s="121">
        <f>IF(N117="snížená",J117,0)</f>
        <v>0</v>
      </c>
      <c r="BG117" s="121">
        <f>IF(N117="zákl. přenesená",J117,0)</f>
        <v>0</v>
      </c>
      <c r="BH117" s="121">
        <f>IF(N117="sníž. přenesená",J117,0)</f>
        <v>0</v>
      </c>
      <c r="BI117" s="121">
        <f>IF(N117="nulová",J117,0)</f>
        <v>0</v>
      </c>
      <c r="BJ117" s="14" t="s">
        <v>78</v>
      </c>
      <c r="BK117" s="121">
        <f>ROUND(I117*H117,2)</f>
        <v>0</v>
      </c>
      <c r="BL117" s="14" t="s">
        <v>132</v>
      </c>
      <c r="BM117" s="120" t="s">
        <v>516</v>
      </c>
    </row>
    <row r="118" spans="2:65" s="1" customFormat="1" ht="19.5">
      <c r="B118" s="29"/>
      <c r="D118" s="122" t="s">
        <v>135</v>
      </c>
      <c r="F118" s="123" t="s">
        <v>444</v>
      </c>
      <c r="I118" s="124"/>
      <c r="L118" s="29"/>
      <c r="M118" s="125"/>
      <c r="T118" s="50"/>
      <c r="AT118" s="14" t="s">
        <v>135</v>
      </c>
      <c r="AU118" s="14" t="s">
        <v>71</v>
      </c>
    </row>
    <row r="119" spans="2:65" s="1" customFormat="1" ht="11.25">
      <c r="B119" s="29"/>
      <c r="D119" s="126" t="s">
        <v>137</v>
      </c>
      <c r="F119" s="127" t="s">
        <v>445</v>
      </c>
      <c r="I119" s="124"/>
      <c r="L119" s="29"/>
      <c r="M119" s="125"/>
      <c r="T119" s="50"/>
      <c r="AT119" s="14" t="s">
        <v>137</v>
      </c>
      <c r="AU119" s="14" t="s">
        <v>71</v>
      </c>
    </row>
    <row r="120" spans="2:65" s="9" customFormat="1" ht="11.25">
      <c r="B120" s="128"/>
      <c r="D120" s="122" t="s">
        <v>139</v>
      </c>
      <c r="E120" s="129" t="s">
        <v>19</v>
      </c>
      <c r="F120" s="130" t="s">
        <v>517</v>
      </c>
      <c r="H120" s="131">
        <v>281.39999999999998</v>
      </c>
      <c r="I120" s="132"/>
      <c r="L120" s="128"/>
      <c r="M120" s="161"/>
      <c r="N120" s="162"/>
      <c r="O120" s="162"/>
      <c r="P120" s="162"/>
      <c r="Q120" s="162"/>
      <c r="R120" s="162"/>
      <c r="S120" s="162"/>
      <c r="T120" s="163"/>
      <c r="AT120" s="129" t="s">
        <v>139</v>
      </c>
      <c r="AU120" s="129" t="s">
        <v>71</v>
      </c>
      <c r="AV120" s="9" t="s">
        <v>80</v>
      </c>
      <c r="AW120" s="9" t="s">
        <v>33</v>
      </c>
      <c r="AX120" s="9" t="s">
        <v>78</v>
      </c>
      <c r="AY120" s="129" t="s">
        <v>133</v>
      </c>
    </row>
    <row r="121" spans="2:65" s="1" customFormat="1" ht="6.95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29"/>
    </row>
  </sheetData>
  <sheetProtection algorithmName="SHA-512" hashValue="Nb1Tbro6Z4+cJbXi8ITUWuGMvHdwwS4ova477ZpXZ6pIoQy23oZt47hgyz5hQGl/kWamOm+ZCnR3wd5+WkOw4g==" saltValue="UbqJoTKzQDySjpEibGkdwjNt9pnF9lvE7cRsnjES6uAwf+GPsYTj7wd4glcfyYmzwZp6fxmJ9pQXsKwX+knhlg==" spinCount="100000" sheet="1" objects="1" scenarios="1" formatColumns="0" formatRows="0" autoFilter="0"/>
  <autoFilter ref="C84:K120" xr:uid="{00000000-0009-0000-0000-000002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8" r:id="rId1" xr:uid="{00000000-0004-0000-0200-000000000000}"/>
    <hyperlink ref="F92" r:id="rId2" xr:uid="{00000000-0004-0000-0200-000001000000}"/>
    <hyperlink ref="F99" r:id="rId3" xr:uid="{00000000-0004-0000-0200-000002000000}"/>
    <hyperlink ref="F103" r:id="rId4" xr:uid="{00000000-0004-0000-0200-000003000000}"/>
    <hyperlink ref="F108" r:id="rId5" xr:uid="{00000000-0004-0000-0200-000004000000}"/>
    <hyperlink ref="F112" r:id="rId6" xr:uid="{00000000-0004-0000-0200-000005000000}"/>
    <hyperlink ref="F116" r:id="rId7" xr:uid="{00000000-0004-0000-0200-000006000000}"/>
    <hyperlink ref="F119" r:id="rId8" xr:uid="{00000000-0004-0000-02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7"/>
  <sheetViews>
    <sheetView showGridLines="0" tabSelected="1" topLeftCell="A86" workbookViewId="0">
      <selection activeCell="I94" sqref="I9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89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107</v>
      </c>
      <c r="L4" s="17"/>
      <c r="M4" s="88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90" t="str">
        <f>'Rekapitulace stavby'!K6</f>
        <v>Výsadba větrolamů v k.ú. Mikulov na Moravě – I. etapa - část 1.a</v>
      </c>
      <c r="F7" s="291"/>
      <c r="G7" s="291"/>
      <c r="H7" s="291"/>
      <c r="L7" s="17"/>
    </row>
    <row r="8" spans="2:46" ht="12" customHeight="1">
      <c r="B8" s="17"/>
      <c r="D8" s="24" t="s">
        <v>108</v>
      </c>
      <c r="L8" s="17"/>
    </row>
    <row r="9" spans="2:46" s="1" customFormat="1" ht="16.5" customHeight="1">
      <c r="B9" s="29"/>
      <c r="E9" s="290" t="s">
        <v>109</v>
      </c>
      <c r="F9" s="292"/>
      <c r="G9" s="292"/>
      <c r="H9" s="292"/>
      <c r="L9" s="29"/>
    </row>
    <row r="10" spans="2:46" s="1" customFormat="1" ht="12" customHeight="1">
      <c r="B10" s="29"/>
      <c r="D10" s="24" t="s">
        <v>480</v>
      </c>
      <c r="L10" s="29"/>
    </row>
    <row r="11" spans="2:46" s="1" customFormat="1" ht="16.5" customHeight="1">
      <c r="B11" s="29"/>
      <c r="E11" s="254" t="s">
        <v>518</v>
      </c>
      <c r="F11" s="292"/>
      <c r="G11" s="292"/>
      <c r="H11" s="292"/>
      <c r="L11" s="29"/>
    </row>
    <row r="12" spans="2:46" s="1" customFormat="1" ht="11.25">
      <c r="B12" s="29"/>
      <c r="L12" s="29"/>
    </row>
    <row r="13" spans="2:46" s="1" customFormat="1" ht="12" customHeight="1">
      <c r="B13" s="29"/>
      <c r="D13" s="24" t="s">
        <v>18</v>
      </c>
      <c r="F13" s="22" t="s">
        <v>19</v>
      </c>
      <c r="I13" s="24" t="s">
        <v>20</v>
      </c>
      <c r="J13" s="22" t="s">
        <v>19</v>
      </c>
      <c r="L13" s="29"/>
    </row>
    <row r="14" spans="2:46" s="1" customFormat="1" ht="12" customHeight="1">
      <c r="B14" s="29"/>
      <c r="D14" s="24" t="s">
        <v>21</v>
      </c>
      <c r="F14" s="22" t="s">
        <v>22</v>
      </c>
      <c r="I14" s="24" t="s">
        <v>23</v>
      </c>
      <c r="J14" s="46" t="str">
        <f>'Rekapitulace stavby'!AN8</f>
        <v>8. 7. 2025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25</v>
      </c>
      <c r="I16" s="24" t="s">
        <v>26</v>
      </c>
      <c r="J16" s="22" t="s">
        <v>19</v>
      </c>
      <c r="L16" s="29"/>
    </row>
    <row r="17" spans="2:12" s="1" customFormat="1" ht="18" customHeight="1">
      <c r="B17" s="29"/>
      <c r="E17" s="22" t="s">
        <v>27</v>
      </c>
      <c r="I17" s="24" t="s">
        <v>28</v>
      </c>
      <c r="J17" s="22" t="s">
        <v>19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29</v>
      </c>
      <c r="I19" s="24" t="s">
        <v>26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93" t="str">
        <f>'Rekapitulace stavby'!E14</f>
        <v>Vyplň údaj</v>
      </c>
      <c r="F20" s="260"/>
      <c r="G20" s="260"/>
      <c r="H20" s="260"/>
      <c r="I20" s="24" t="s">
        <v>28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31</v>
      </c>
      <c r="I22" s="24" t="s">
        <v>26</v>
      </c>
      <c r="J22" s="22" t="s">
        <v>19</v>
      </c>
      <c r="L22" s="29"/>
    </row>
    <row r="23" spans="2:12" s="1" customFormat="1" ht="18" customHeight="1">
      <c r="B23" s="29"/>
      <c r="E23" s="22" t="s">
        <v>32</v>
      </c>
      <c r="I23" s="24" t="s">
        <v>28</v>
      </c>
      <c r="J23" s="22" t="s">
        <v>19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34</v>
      </c>
      <c r="I25" s="24" t="s">
        <v>26</v>
      </c>
      <c r="J25" s="22" t="s">
        <v>19</v>
      </c>
      <c r="L25" s="29"/>
    </row>
    <row r="26" spans="2:12" s="1" customFormat="1" ht="18" customHeight="1">
      <c r="B26" s="29"/>
      <c r="E26" s="22" t="s">
        <v>32</v>
      </c>
      <c r="I26" s="24" t="s">
        <v>28</v>
      </c>
      <c r="J26" s="22" t="s">
        <v>19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35</v>
      </c>
      <c r="L28" s="29"/>
    </row>
    <row r="29" spans="2:12" s="7" customFormat="1" ht="16.5" customHeight="1">
      <c r="B29" s="89"/>
      <c r="E29" s="265" t="s">
        <v>19</v>
      </c>
      <c r="F29" s="265"/>
      <c r="G29" s="265"/>
      <c r="H29" s="265"/>
      <c r="L29" s="89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90" t="s">
        <v>37</v>
      </c>
      <c r="J32" s="60">
        <f>ROUND(J85, 2)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39</v>
      </c>
      <c r="I34" s="32" t="s">
        <v>38</v>
      </c>
      <c r="J34" s="32" t="s">
        <v>40</v>
      </c>
      <c r="L34" s="29"/>
    </row>
    <row r="35" spans="2:12" s="1" customFormat="1" ht="14.45" customHeight="1">
      <c r="B35" s="29"/>
      <c r="D35" s="49" t="s">
        <v>41</v>
      </c>
      <c r="E35" s="24" t="s">
        <v>42</v>
      </c>
      <c r="F35" s="81">
        <f>ROUND((SUM(BE85:BE116)),  2)</f>
        <v>0</v>
      </c>
      <c r="I35" s="91">
        <v>0.21</v>
      </c>
      <c r="J35" s="81">
        <f>ROUND(((SUM(BE85:BE116))*I35),  2)</f>
        <v>0</v>
      </c>
      <c r="L35" s="29"/>
    </row>
    <row r="36" spans="2:12" s="1" customFormat="1" ht="14.45" customHeight="1">
      <c r="B36" s="29"/>
      <c r="E36" s="24" t="s">
        <v>43</v>
      </c>
      <c r="F36" s="81">
        <f>ROUND((SUM(BF85:BF116)),  2)</f>
        <v>0</v>
      </c>
      <c r="I36" s="91">
        <v>0.12</v>
      </c>
      <c r="J36" s="81">
        <f>ROUND(((SUM(BF85:BF116))*I36),  2)</f>
        <v>0</v>
      </c>
      <c r="L36" s="29"/>
    </row>
    <row r="37" spans="2:12" s="1" customFormat="1" ht="14.45" hidden="1" customHeight="1">
      <c r="B37" s="29"/>
      <c r="E37" s="24" t="s">
        <v>44</v>
      </c>
      <c r="F37" s="81">
        <f>ROUND((SUM(BG85:BG116)),  2)</f>
        <v>0</v>
      </c>
      <c r="I37" s="91">
        <v>0.21</v>
      </c>
      <c r="J37" s="81">
        <f>0</f>
        <v>0</v>
      </c>
      <c r="L37" s="29"/>
    </row>
    <row r="38" spans="2:12" s="1" customFormat="1" ht="14.45" hidden="1" customHeight="1">
      <c r="B38" s="29"/>
      <c r="E38" s="24" t="s">
        <v>45</v>
      </c>
      <c r="F38" s="81">
        <f>ROUND((SUM(BH85:BH116)),  2)</f>
        <v>0</v>
      </c>
      <c r="I38" s="91">
        <v>0.12</v>
      </c>
      <c r="J38" s="81">
        <f>0</f>
        <v>0</v>
      </c>
      <c r="L38" s="29"/>
    </row>
    <row r="39" spans="2:12" s="1" customFormat="1" ht="14.45" hidden="1" customHeight="1">
      <c r="B39" s="29"/>
      <c r="E39" s="24" t="s">
        <v>46</v>
      </c>
      <c r="F39" s="81">
        <f>ROUND((SUM(BI85:BI116)),  2)</f>
        <v>0</v>
      </c>
      <c r="I39" s="91">
        <v>0</v>
      </c>
      <c r="J39" s="81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2"/>
      <c r="D41" s="93" t="s">
        <v>47</v>
      </c>
      <c r="E41" s="51"/>
      <c r="F41" s="51"/>
      <c r="G41" s="94" t="s">
        <v>48</v>
      </c>
      <c r="H41" s="95" t="s">
        <v>49</v>
      </c>
      <c r="I41" s="51"/>
      <c r="J41" s="96">
        <f>SUM(J32:J39)</f>
        <v>0</v>
      </c>
      <c r="K41" s="97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customHeight="1">
      <c r="B47" s="29"/>
      <c r="C47" s="18" t="s">
        <v>110</v>
      </c>
      <c r="L47" s="29"/>
    </row>
    <row r="48" spans="2:12" s="1" customFormat="1" ht="6.95" customHeight="1">
      <c r="B48" s="29"/>
      <c r="L48" s="29"/>
    </row>
    <row r="49" spans="2:47" s="1" customFormat="1" ht="12" customHeight="1">
      <c r="B49" s="29"/>
      <c r="C49" s="24" t="s">
        <v>16</v>
      </c>
      <c r="L49" s="29"/>
    </row>
    <row r="50" spans="2:47" s="1" customFormat="1" ht="26.25" customHeight="1">
      <c r="B50" s="29"/>
      <c r="E50" s="290" t="str">
        <f>E7</f>
        <v>Výsadba větrolamů v k.ú. Mikulov na Moravě – I. etapa - část 1.a</v>
      </c>
      <c r="F50" s="291"/>
      <c r="G50" s="291"/>
      <c r="H50" s="291"/>
      <c r="L50" s="29"/>
    </row>
    <row r="51" spans="2:47" ht="12" customHeight="1">
      <c r="B51" s="17"/>
      <c r="C51" s="24" t="s">
        <v>108</v>
      </c>
      <c r="L51" s="17"/>
    </row>
    <row r="52" spans="2:47" s="1" customFormat="1" ht="16.5" customHeight="1">
      <c r="B52" s="29"/>
      <c r="E52" s="290" t="s">
        <v>109</v>
      </c>
      <c r="F52" s="292"/>
      <c r="G52" s="292"/>
      <c r="H52" s="292"/>
      <c r="L52" s="29"/>
    </row>
    <row r="53" spans="2:47" s="1" customFormat="1" ht="12" customHeight="1">
      <c r="B53" s="29"/>
      <c r="C53" s="24" t="s">
        <v>480</v>
      </c>
      <c r="L53" s="29"/>
    </row>
    <row r="54" spans="2:47" s="1" customFormat="1" ht="16.5" customHeight="1">
      <c r="B54" s="29"/>
      <c r="E54" s="254" t="str">
        <f>E11</f>
        <v>SO-012 - 2. rok pěstební péče</v>
      </c>
      <c r="F54" s="292"/>
      <c r="G54" s="292"/>
      <c r="H54" s="292"/>
      <c r="L54" s="29"/>
    </row>
    <row r="55" spans="2:47" s="1" customFormat="1" ht="6.95" customHeight="1">
      <c r="B55" s="29"/>
      <c r="L55" s="29"/>
    </row>
    <row r="56" spans="2:47" s="1" customFormat="1" ht="12" customHeight="1">
      <c r="B56" s="29"/>
      <c r="C56" s="24" t="s">
        <v>21</v>
      </c>
      <c r="F56" s="22" t="str">
        <f>F14</f>
        <v>k.ú. Mikulov na Moravě</v>
      </c>
      <c r="I56" s="24" t="s">
        <v>23</v>
      </c>
      <c r="J56" s="46" t="str">
        <f>IF(J14="","",J14)</f>
        <v>8. 7. 2025</v>
      </c>
      <c r="L56" s="29"/>
    </row>
    <row r="57" spans="2:47" s="1" customFormat="1" ht="6.95" customHeight="1">
      <c r="B57" s="29"/>
      <c r="L57" s="29"/>
    </row>
    <row r="58" spans="2:47" s="1" customFormat="1" ht="25.7" customHeight="1">
      <c r="B58" s="29"/>
      <c r="C58" s="24" t="s">
        <v>25</v>
      </c>
      <c r="F58" s="22" t="str">
        <f>E17</f>
        <v>SPÚ ČR, KPÚ pro Jihomoravský kraj</v>
      </c>
      <c r="I58" s="24" t="s">
        <v>31</v>
      </c>
      <c r="J58" s="27" t="str">
        <f>E23</f>
        <v>AGROPTROJEKT PSO s.r.o.</v>
      </c>
      <c r="L58" s="29"/>
    </row>
    <row r="59" spans="2:47" s="1" customFormat="1" ht="25.7" customHeight="1">
      <c r="B59" s="29"/>
      <c r="C59" s="24" t="s">
        <v>29</v>
      </c>
      <c r="F59" s="22" t="str">
        <f>IF(E20="","",E20)</f>
        <v>Vyplň údaj</v>
      </c>
      <c r="I59" s="24" t="s">
        <v>34</v>
      </c>
      <c r="J59" s="27" t="str">
        <f>E26</f>
        <v>AGROPTROJEKT PSO s.r.o.</v>
      </c>
      <c r="L59" s="29"/>
    </row>
    <row r="60" spans="2:47" s="1" customFormat="1" ht="10.35" customHeight="1">
      <c r="B60" s="29"/>
      <c r="L60" s="29"/>
    </row>
    <row r="61" spans="2:47" s="1" customFormat="1" ht="29.25" customHeight="1">
      <c r="B61" s="29"/>
      <c r="C61" s="98" t="s">
        <v>111</v>
      </c>
      <c r="D61" s="92"/>
      <c r="E61" s="92"/>
      <c r="F61" s="92"/>
      <c r="G61" s="92"/>
      <c r="H61" s="92"/>
      <c r="I61" s="92"/>
      <c r="J61" s="99" t="s">
        <v>112</v>
      </c>
      <c r="K61" s="92"/>
      <c r="L61" s="29"/>
    </row>
    <row r="62" spans="2:47" s="1" customFormat="1" ht="10.35" customHeight="1">
      <c r="B62" s="29"/>
      <c r="L62" s="29"/>
    </row>
    <row r="63" spans="2:47" s="1" customFormat="1" ht="22.9" customHeight="1">
      <c r="B63" s="29"/>
      <c r="C63" s="100" t="s">
        <v>69</v>
      </c>
      <c r="J63" s="60">
        <f>J85</f>
        <v>0</v>
      </c>
      <c r="L63" s="29"/>
      <c r="AU63" s="14" t="s">
        <v>113</v>
      </c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18" t="s">
        <v>114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4" t="s">
        <v>16</v>
      </c>
      <c r="L72" s="29"/>
    </row>
    <row r="73" spans="2:12" s="1" customFormat="1" ht="26.25" customHeight="1">
      <c r="B73" s="29"/>
      <c r="E73" s="290" t="str">
        <f>E7</f>
        <v>Výsadba větrolamů v k.ú. Mikulov na Moravě – I. etapa - část 1.a</v>
      </c>
      <c r="F73" s="291"/>
      <c r="G73" s="291"/>
      <c r="H73" s="291"/>
      <c r="L73" s="29"/>
    </row>
    <row r="74" spans="2:12" ht="12" customHeight="1">
      <c r="B74" s="17"/>
      <c r="C74" s="24" t="s">
        <v>108</v>
      </c>
      <c r="L74" s="17"/>
    </row>
    <row r="75" spans="2:12" s="1" customFormat="1" ht="16.5" customHeight="1">
      <c r="B75" s="29"/>
      <c r="E75" s="290" t="s">
        <v>109</v>
      </c>
      <c r="F75" s="292"/>
      <c r="G75" s="292"/>
      <c r="H75" s="292"/>
      <c r="L75" s="29"/>
    </row>
    <row r="76" spans="2:12" s="1" customFormat="1" ht="12" customHeight="1">
      <c r="B76" s="29"/>
      <c r="C76" s="24" t="s">
        <v>480</v>
      </c>
      <c r="L76" s="29"/>
    </row>
    <row r="77" spans="2:12" s="1" customFormat="1" ht="16.5" customHeight="1">
      <c r="B77" s="29"/>
      <c r="E77" s="254" t="str">
        <f>E11</f>
        <v>SO-012 - 2. rok pěstební péče</v>
      </c>
      <c r="F77" s="292"/>
      <c r="G77" s="292"/>
      <c r="H77" s="292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F14</f>
        <v>k.ú. Mikulov na Moravě</v>
      </c>
      <c r="I79" s="24" t="s">
        <v>23</v>
      </c>
      <c r="J79" s="46" t="str">
        <f>IF(J14="","",J14)</f>
        <v>8. 7. 2025</v>
      </c>
      <c r="L79" s="29"/>
    </row>
    <row r="80" spans="2:12" s="1" customFormat="1" ht="6.95" customHeight="1">
      <c r="B80" s="29"/>
      <c r="L80" s="29"/>
    </row>
    <row r="81" spans="2:65" s="1" customFormat="1" ht="25.7" customHeight="1">
      <c r="B81" s="29"/>
      <c r="C81" s="24" t="s">
        <v>25</v>
      </c>
      <c r="F81" s="22" t="str">
        <f>E17</f>
        <v>SPÚ ČR, KPÚ pro Jihomoravský kraj</v>
      </c>
      <c r="I81" s="24" t="s">
        <v>31</v>
      </c>
      <c r="J81" s="27" t="str">
        <f>E23</f>
        <v>AGROPTROJEKT PSO s.r.o.</v>
      </c>
      <c r="L81" s="29"/>
    </row>
    <row r="82" spans="2:65" s="1" customFormat="1" ht="25.7" customHeight="1">
      <c r="B82" s="29"/>
      <c r="C82" s="24" t="s">
        <v>29</v>
      </c>
      <c r="F82" s="22" t="str">
        <f>IF(E20="","",E20)</f>
        <v>Vyplň údaj</v>
      </c>
      <c r="I82" s="24" t="s">
        <v>34</v>
      </c>
      <c r="J82" s="27" t="str">
        <f>E26</f>
        <v>AGROPTROJEKT PSO s.r.o.</v>
      </c>
      <c r="L82" s="29"/>
    </row>
    <row r="83" spans="2:65" s="1" customFormat="1" ht="10.35" customHeight="1">
      <c r="B83" s="29"/>
      <c r="L83" s="29"/>
    </row>
    <row r="84" spans="2:65" s="8" customFormat="1" ht="29.25" customHeight="1">
      <c r="B84" s="101"/>
      <c r="C84" s="102" t="s">
        <v>115</v>
      </c>
      <c r="D84" s="103" t="s">
        <v>56</v>
      </c>
      <c r="E84" s="103" t="s">
        <v>52</v>
      </c>
      <c r="F84" s="103" t="s">
        <v>53</v>
      </c>
      <c r="G84" s="103" t="s">
        <v>116</v>
      </c>
      <c r="H84" s="103" t="s">
        <v>117</v>
      </c>
      <c r="I84" s="103" t="s">
        <v>118</v>
      </c>
      <c r="J84" s="103" t="s">
        <v>112</v>
      </c>
      <c r="K84" s="104" t="s">
        <v>119</v>
      </c>
      <c r="L84" s="101"/>
      <c r="M84" s="53" t="s">
        <v>19</v>
      </c>
      <c r="N84" s="54" t="s">
        <v>41</v>
      </c>
      <c r="O84" s="54" t="s">
        <v>120</v>
      </c>
      <c r="P84" s="54" t="s">
        <v>121</v>
      </c>
      <c r="Q84" s="54" t="s">
        <v>122</v>
      </c>
      <c r="R84" s="54" t="s">
        <v>123</v>
      </c>
      <c r="S84" s="54" t="s">
        <v>124</v>
      </c>
      <c r="T84" s="55" t="s">
        <v>125</v>
      </c>
    </row>
    <row r="85" spans="2:65" s="1" customFormat="1" ht="22.9" customHeight="1">
      <c r="B85" s="29"/>
      <c r="C85" s="58" t="s">
        <v>126</v>
      </c>
      <c r="J85" s="105">
        <f>BK85</f>
        <v>0</v>
      </c>
      <c r="L85" s="29"/>
      <c r="M85" s="56"/>
      <c r="N85" s="47"/>
      <c r="O85" s="47"/>
      <c r="P85" s="106">
        <f>SUM(P86:P116)</f>
        <v>0</v>
      </c>
      <c r="Q85" s="47"/>
      <c r="R85" s="106">
        <f>SUM(R86:R116)</f>
        <v>3.9200000000000007E-3</v>
      </c>
      <c r="S85" s="47"/>
      <c r="T85" s="107">
        <f>SUM(T86:T116)</f>
        <v>0</v>
      </c>
      <c r="AT85" s="14" t="s">
        <v>70</v>
      </c>
      <c r="AU85" s="14" t="s">
        <v>113</v>
      </c>
      <c r="BK85" s="108">
        <f>SUM(BK86:BK116)</f>
        <v>0</v>
      </c>
    </row>
    <row r="86" spans="2:65" s="1" customFormat="1" ht="24.2" customHeight="1">
      <c r="B86" s="29"/>
      <c r="C86" s="109" t="s">
        <v>78</v>
      </c>
      <c r="D86" s="109" t="s">
        <v>127</v>
      </c>
      <c r="E86" s="110" t="s">
        <v>482</v>
      </c>
      <c r="F86" s="111" t="s">
        <v>483</v>
      </c>
      <c r="G86" s="112" t="s">
        <v>484</v>
      </c>
      <c r="H86" s="113">
        <v>1.222</v>
      </c>
      <c r="I86" s="114"/>
      <c r="J86" s="115">
        <f>ROUND(I86*H86,2)</f>
        <v>0</v>
      </c>
      <c r="K86" s="111" t="s">
        <v>131</v>
      </c>
      <c r="L86" s="29"/>
      <c r="M86" s="116" t="s">
        <v>19</v>
      </c>
      <c r="N86" s="117" t="s">
        <v>42</v>
      </c>
      <c r="P86" s="118">
        <f>O86*H86</f>
        <v>0</v>
      </c>
      <c r="Q86" s="118">
        <v>0</v>
      </c>
      <c r="R86" s="118">
        <f>Q86*H86</f>
        <v>0</v>
      </c>
      <c r="S86" s="118">
        <v>0</v>
      </c>
      <c r="T86" s="119">
        <f>S86*H86</f>
        <v>0</v>
      </c>
      <c r="AR86" s="120" t="s">
        <v>132</v>
      </c>
      <c r="AT86" s="120" t="s">
        <v>127</v>
      </c>
      <c r="AU86" s="120" t="s">
        <v>71</v>
      </c>
      <c r="AY86" s="14" t="s">
        <v>133</v>
      </c>
      <c r="BE86" s="121">
        <f>IF(N86="základní",J86,0)</f>
        <v>0</v>
      </c>
      <c r="BF86" s="121">
        <f>IF(N86="snížená",J86,0)</f>
        <v>0</v>
      </c>
      <c r="BG86" s="121">
        <f>IF(N86="zákl. přenesená",J86,0)</f>
        <v>0</v>
      </c>
      <c r="BH86" s="121">
        <f>IF(N86="sníž. přenesená",J86,0)</f>
        <v>0</v>
      </c>
      <c r="BI86" s="121">
        <f>IF(N86="nulová",J86,0)</f>
        <v>0</v>
      </c>
      <c r="BJ86" s="14" t="s">
        <v>78</v>
      </c>
      <c r="BK86" s="121">
        <f>ROUND(I86*H86,2)</f>
        <v>0</v>
      </c>
      <c r="BL86" s="14" t="s">
        <v>132</v>
      </c>
      <c r="BM86" s="120" t="s">
        <v>519</v>
      </c>
    </row>
    <row r="87" spans="2:65" s="1" customFormat="1" ht="19.5">
      <c r="B87" s="29"/>
      <c r="D87" s="122" t="s">
        <v>135</v>
      </c>
      <c r="F87" s="123" t="s">
        <v>486</v>
      </c>
      <c r="I87" s="124"/>
      <c r="L87" s="29"/>
      <c r="M87" s="125"/>
      <c r="T87" s="50"/>
      <c r="AT87" s="14" t="s">
        <v>135</v>
      </c>
      <c r="AU87" s="14" t="s">
        <v>71</v>
      </c>
    </row>
    <row r="88" spans="2:65" s="1" customFormat="1" ht="11.25">
      <c r="B88" s="29"/>
      <c r="D88" s="126" t="s">
        <v>137</v>
      </c>
      <c r="F88" s="127" t="s">
        <v>487</v>
      </c>
      <c r="I88" s="124"/>
      <c r="L88" s="29"/>
      <c r="M88" s="125"/>
      <c r="T88" s="50"/>
      <c r="AT88" s="14" t="s">
        <v>137</v>
      </c>
      <c r="AU88" s="14" t="s">
        <v>71</v>
      </c>
    </row>
    <row r="89" spans="2:65" s="9" customFormat="1" ht="33.75">
      <c r="B89" s="128"/>
      <c r="D89" s="122" t="s">
        <v>139</v>
      </c>
      <c r="E89" s="129" t="s">
        <v>19</v>
      </c>
      <c r="F89" s="130" t="s">
        <v>520</v>
      </c>
      <c r="H89" s="131">
        <v>1.222</v>
      </c>
      <c r="I89" s="132"/>
      <c r="L89" s="128"/>
      <c r="M89" s="133"/>
      <c r="T89" s="134"/>
      <c r="AT89" s="129" t="s">
        <v>139</v>
      </c>
      <c r="AU89" s="129" t="s">
        <v>71</v>
      </c>
      <c r="AV89" s="9" t="s">
        <v>80</v>
      </c>
      <c r="AW89" s="9" t="s">
        <v>33</v>
      </c>
      <c r="AX89" s="9" t="s">
        <v>78</v>
      </c>
      <c r="AY89" s="129" t="s">
        <v>133</v>
      </c>
    </row>
    <row r="90" spans="2:65" s="1" customFormat="1" ht="24.2" customHeight="1">
      <c r="B90" s="29"/>
      <c r="C90" s="109" t="s">
        <v>80</v>
      </c>
      <c r="D90" s="109" t="s">
        <v>127</v>
      </c>
      <c r="E90" s="110" t="s">
        <v>185</v>
      </c>
      <c r="F90" s="111" t="s">
        <v>186</v>
      </c>
      <c r="G90" s="112" t="s">
        <v>130</v>
      </c>
      <c r="H90" s="113">
        <v>1590</v>
      </c>
      <c r="I90" s="114"/>
      <c r="J90" s="115">
        <f>ROUND(I90*H90,2)</f>
        <v>0</v>
      </c>
      <c r="K90" s="111" t="s">
        <v>131</v>
      </c>
      <c r="L90" s="29"/>
      <c r="M90" s="116" t="s">
        <v>19</v>
      </c>
      <c r="N90" s="117" t="s">
        <v>42</v>
      </c>
      <c r="P90" s="118">
        <f>O90*H90</f>
        <v>0</v>
      </c>
      <c r="Q90" s="118">
        <v>0</v>
      </c>
      <c r="R90" s="118">
        <f>Q90*H90</f>
        <v>0</v>
      </c>
      <c r="S90" s="118">
        <v>0</v>
      </c>
      <c r="T90" s="119">
        <f>S90*H90</f>
        <v>0</v>
      </c>
      <c r="AR90" s="120" t="s">
        <v>132</v>
      </c>
      <c r="AT90" s="120" t="s">
        <v>127</v>
      </c>
      <c r="AU90" s="120" t="s">
        <v>71</v>
      </c>
      <c r="AY90" s="14" t="s">
        <v>133</v>
      </c>
      <c r="BE90" s="121">
        <f>IF(N90="základní",J90,0)</f>
        <v>0</v>
      </c>
      <c r="BF90" s="121">
        <f>IF(N90="snížená",J90,0)</f>
        <v>0</v>
      </c>
      <c r="BG90" s="121">
        <f>IF(N90="zákl. přenesená",J90,0)</f>
        <v>0</v>
      </c>
      <c r="BH90" s="121">
        <f>IF(N90="sníž. přenesená",J90,0)</f>
        <v>0</v>
      </c>
      <c r="BI90" s="121">
        <f>IF(N90="nulová",J90,0)</f>
        <v>0</v>
      </c>
      <c r="BJ90" s="14" t="s">
        <v>78</v>
      </c>
      <c r="BK90" s="121">
        <f>ROUND(I90*H90,2)</f>
        <v>0</v>
      </c>
      <c r="BL90" s="14" t="s">
        <v>132</v>
      </c>
      <c r="BM90" s="120" t="s">
        <v>521</v>
      </c>
    </row>
    <row r="91" spans="2:65" s="1" customFormat="1" ht="19.5">
      <c r="B91" s="29"/>
      <c r="D91" s="122" t="s">
        <v>135</v>
      </c>
      <c r="F91" s="123" t="s">
        <v>188</v>
      </c>
      <c r="I91" s="124"/>
      <c r="L91" s="29"/>
      <c r="M91" s="125"/>
      <c r="T91" s="50"/>
      <c r="AT91" s="14" t="s">
        <v>135</v>
      </c>
      <c r="AU91" s="14" t="s">
        <v>71</v>
      </c>
    </row>
    <row r="92" spans="2:65" s="1" customFormat="1" ht="11.25">
      <c r="B92" s="29"/>
      <c r="D92" s="126" t="s">
        <v>137</v>
      </c>
      <c r="F92" s="127" t="s">
        <v>189</v>
      </c>
      <c r="I92" s="124"/>
      <c r="L92" s="29"/>
      <c r="M92" s="125"/>
      <c r="T92" s="50"/>
      <c r="AT92" s="14" t="s">
        <v>137</v>
      </c>
      <c r="AU92" s="14" t="s">
        <v>71</v>
      </c>
    </row>
    <row r="93" spans="2:65" s="9" customFormat="1" ht="11.25">
      <c r="B93" s="128"/>
      <c r="D93" s="122" t="s">
        <v>139</v>
      </c>
      <c r="E93" s="129" t="s">
        <v>19</v>
      </c>
      <c r="F93" s="130" t="s">
        <v>522</v>
      </c>
      <c r="H93" s="131">
        <v>1590</v>
      </c>
      <c r="I93" s="132"/>
      <c r="L93" s="128"/>
      <c r="M93" s="133"/>
      <c r="T93" s="134"/>
      <c r="AT93" s="129" t="s">
        <v>139</v>
      </c>
      <c r="AU93" s="129" t="s">
        <v>71</v>
      </c>
      <c r="AV93" s="9" t="s">
        <v>80</v>
      </c>
      <c r="AW93" s="9" t="s">
        <v>33</v>
      </c>
      <c r="AX93" s="9" t="s">
        <v>78</v>
      </c>
      <c r="AY93" s="129" t="s">
        <v>133</v>
      </c>
    </row>
    <row r="94" spans="2:65" s="1" customFormat="1" ht="16.5" customHeight="1">
      <c r="B94" s="29"/>
      <c r="C94" s="109" t="s">
        <v>146</v>
      </c>
      <c r="D94" s="109" t="s">
        <v>127</v>
      </c>
      <c r="E94" s="110" t="s">
        <v>491</v>
      </c>
      <c r="F94" s="111" t="s">
        <v>195</v>
      </c>
      <c r="G94" s="112" t="s">
        <v>196</v>
      </c>
      <c r="H94" s="113">
        <v>2.3849999999999998</v>
      </c>
      <c r="I94" s="114"/>
      <c r="J94" s="115">
        <f>ROUND(I94*H94,2)</f>
        <v>0</v>
      </c>
      <c r="K94" s="111" t="s">
        <v>19</v>
      </c>
      <c r="L94" s="29"/>
      <c r="M94" s="116" t="s">
        <v>19</v>
      </c>
      <c r="N94" s="117" t="s">
        <v>42</v>
      </c>
      <c r="P94" s="118">
        <f>O94*H94</f>
        <v>0</v>
      </c>
      <c r="Q94" s="118">
        <v>0</v>
      </c>
      <c r="R94" s="118">
        <f>Q94*H94</f>
        <v>0</v>
      </c>
      <c r="S94" s="118">
        <v>0</v>
      </c>
      <c r="T94" s="119">
        <f>S94*H94</f>
        <v>0</v>
      </c>
      <c r="AR94" s="120" t="s">
        <v>132</v>
      </c>
      <c r="AT94" s="120" t="s">
        <v>127</v>
      </c>
      <c r="AU94" s="120" t="s">
        <v>71</v>
      </c>
      <c r="AY94" s="14" t="s">
        <v>133</v>
      </c>
      <c r="BE94" s="121">
        <f>IF(N94="základní",J94,0)</f>
        <v>0</v>
      </c>
      <c r="BF94" s="121">
        <f>IF(N94="snížená",J94,0)</f>
        <v>0</v>
      </c>
      <c r="BG94" s="121">
        <f>IF(N94="zákl. přenesená",J94,0)</f>
        <v>0</v>
      </c>
      <c r="BH94" s="121">
        <f>IF(N94="sníž. přenesená",J94,0)</f>
        <v>0</v>
      </c>
      <c r="BI94" s="121">
        <f>IF(N94="nulová",J94,0)</f>
        <v>0</v>
      </c>
      <c r="BJ94" s="14" t="s">
        <v>78</v>
      </c>
      <c r="BK94" s="121">
        <f>ROUND(I94*H94,2)</f>
        <v>0</v>
      </c>
      <c r="BL94" s="14" t="s">
        <v>132</v>
      </c>
      <c r="BM94" s="120" t="s">
        <v>523</v>
      </c>
    </row>
    <row r="95" spans="2:65" s="1" customFormat="1" ht="11.25">
      <c r="B95" s="29"/>
      <c r="D95" s="122" t="s">
        <v>135</v>
      </c>
      <c r="F95" s="123" t="s">
        <v>195</v>
      </c>
      <c r="I95" s="124"/>
      <c r="L95" s="29"/>
      <c r="M95" s="125"/>
      <c r="T95" s="50"/>
      <c r="AT95" s="14" t="s">
        <v>135</v>
      </c>
      <c r="AU95" s="14" t="s">
        <v>71</v>
      </c>
    </row>
    <row r="96" spans="2:65" s="9" customFormat="1" ht="11.25">
      <c r="B96" s="128"/>
      <c r="D96" s="122" t="s">
        <v>139</v>
      </c>
      <c r="E96" s="129" t="s">
        <v>19</v>
      </c>
      <c r="F96" s="130" t="s">
        <v>524</v>
      </c>
      <c r="H96" s="131">
        <v>2.3849999999999998</v>
      </c>
      <c r="I96" s="132"/>
      <c r="L96" s="128"/>
      <c r="M96" s="133"/>
      <c r="T96" s="134"/>
      <c r="AT96" s="129" t="s">
        <v>139</v>
      </c>
      <c r="AU96" s="129" t="s">
        <v>71</v>
      </c>
      <c r="AV96" s="9" t="s">
        <v>80</v>
      </c>
      <c r="AW96" s="9" t="s">
        <v>33</v>
      </c>
      <c r="AX96" s="9" t="s">
        <v>78</v>
      </c>
      <c r="AY96" s="129" t="s">
        <v>133</v>
      </c>
    </row>
    <row r="97" spans="2:65" s="1" customFormat="1" ht="16.5" customHeight="1">
      <c r="B97" s="29"/>
      <c r="C97" s="109" t="s">
        <v>132</v>
      </c>
      <c r="D97" s="109" t="s">
        <v>127</v>
      </c>
      <c r="E97" s="110" t="s">
        <v>500</v>
      </c>
      <c r="F97" s="111" t="s">
        <v>501</v>
      </c>
      <c r="G97" s="112" t="s">
        <v>203</v>
      </c>
      <c r="H97" s="113">
        <v>196</v>
      </c>
      <c r="I97" s="114"/>
      <c r="J97" s="115">
        <f>ROUND(I97*H97,2)</f>
        <v>0</v>
      </c>
      <c r="K97" s="111" t="s">
        <v>131</v>
      </c>
      <c r="L97" s="29"/>
      <c r="M97" s="116" t="s">
        <v>19</v>
      </c>
      <c r="N97" s="117" t="s">
        <v>42</v>
      </c>
      <c r="P97" s="118">
        <f>O97*H97</f>
        <v>0</v>
      </c>
      <c r="Q97" s="118">
        <v>2.0000000000000002E-5</v>
      </c>
      <c r="R97" s="118">
        <f>Q97*H97</f>
        <v>3.9200000000000007E-3</v>
      </c>
      <c r="S97" s="118">
        <v>0</v>
      </c>
      <c r="T97" s="119">
        <f>S97*H97</f>
        <v>0</v>
      </c>
      <c r="AR97" s="120" t="s">
        <v>132</v>
      </c>
      <c r="AT97" s="120" t="s">
        <v>127</v>
      </c>
      <c r="AU97" s="120" t="s">
        <v>71</v>
      </c>
      <c r="AY97" s="14" t="s">
        <v>133</v>
      </c>
      <c r="BE97" s="121">
        <f>IF(N97="základní",J97,0)</f>
        <v>0</v>
      </c>
      <c r="BF97" s="121">
        <f>IF(N97="snížená",J97,0)</f>
        <v>0</v>
      </c>
      <c r="BG97" s="121">
        <f>IF(N97="zákl. přenesená",J97,0)</f>
        <v>0</v>
      </c>
      <c r="BH97" s="121">
        <f>IF(N97="sníž. přenesená",J97,0)</f>
        <v>0</v>
      </c>
      <c r="BI97" s="121">
        <f>IF(N97="nulová",J97,0)</f>
        <v>0</v>
      </c>
      <c r="BJ97" s="14" t="s">
        <v>78</v>
      </c>
      <c r="BK97" s="121">
        <f>ROUND(I97*H97,2)</f>
        <v>0</v>
      </c>
      <c r="BL97" s="14" t="s">
        <v>132</v>
      </c>
      <c r="BM97" s="120" t="s">
        <v>525</v>
      </c>
    </row>
    <row r="98" spans="2:65" s="1" customFormat="1" ht="11.25">
      <c r="B98" s="29"/>
      <c r="D98" s="122" t="s">
        <v>135</v>
      </c>
      <c r="F98" s="123" t="s">
        <v>503</v>
      </c>
      <c r="I98" s="124"/>
      <c r="L98" s="29"/>
      <c r="M98" s="125"/>
      <c r="T98" s="50"/>
      <c r="AT98" s="14" t="s">
        <v>135</v>
      </c>
      <c r="AU98" s="14" t="s">
        <v>71</v>
      </c>
    </row>
    <row r="99" spans="2:65" s="1" customFormat="1" ht="11.25">
      <c r="B99" s="29"/>
      <c r="D99" s="126" t="s">
        <v>137</v>
      </c>
      <c r="F99" s="127" t="s">
        <v>504</v>
      </c>
      <c r="I99" s="124"/>
      <c r="L99" s="29"/>
      <c r="M99" s="125"/>
      <c r="T99" s="50"/>
      <c r="AT99" s="14" t="s">
        <v>137</v>
      </c>
      <c r="AU99" s="14" t="s">
        <v>71</v>
      </c>
    </row>
    <row r="100" spans="2:65" s="11" customFormat="1" ht="22.5">
      <c r="B100" s="152"/>
      <c r="D100" s="122" t="s">
        <v>139</v>
      </c>
      <c r="E100" s="153" t="s">
        <v>19</v>
      </c>
      <c r="F100" s="154" t="s">
        <v>505</v>
      </c>
      <c r="H100" s="153" t="s">
        <v>19</v>
      </c>
      <c r="I100" s="155"/>
      <c r="L100" s="152"/>
      <c r="M100" s="156"/>
      <c r="T100" s="157"/>
      <c r="AT100" s="153" t="s">
        <v>139</v>
      </c>
      <c r="AU100" s="153" t="s">
        <v>71</v>
      </c>
      <c r="AV100" s="11" t="s">
        <v>78</v>
      </c>
      <c r="AW100" s="11" t="s">
        <v>33</v>
      </c>
      <c r="AX100" s="11" t="s">
        <v>71</v>
      </c>
      <c r="AY100" s="153" t="s">
        <v>133</v>
      </c>
    </row>
    <row r="101" spans="2:65" s="9" customFormat="1" ht="11.25">
      <c r="B101" s="128"/>
      <c r="D101" s="122" t="s">
        <v>139</v>
      </c>
      <c r="E101" s="129" t="s">
        <v>19</v>
      </c>
      <c r="F101" s="130" t="s">
        <v>506</v>
      </c>
      <c r="H101" s="131">
        <v>196</v>
      </c>
      <c r="I101" s="132"/>
      <c r="L101" s="128"/>
      <c r="M101" s="133"/>
      <c r="T101" s="134"/>
      <c r="AT101" s="129" t="s">
        <v>139</v>
      </c>
      <c r="AU101" s="129" t="s">
        <v>71</v>
      </c>
      <c r="AV101" s="9" t="s">
        <v>80</v>
      </c>
      <c r="AW101" s="9" t="s">
        <v>33</v>
      </c>
      <c r="AX101" s="9" t="s">
        <v>78</v>
      </c>
      <c r="AY101" s="129" t="s">
        <v>133</v>
      </c>
    </row>
    <row r="102" spans="2:65" s="1" customFormat="1" ht="24.2" customHeight="1">
      <c r="B102" s="29"/>
      <c r="C102" s="109" t="s">
        <v>157</v>
      </c>
      <c r="D102" s="109" t="s">
        <v>127</v>
      </c>
      <c r="E102" s="110" t="s">
        <v>507</v>
      </c>
      <c r="F102" s="111" t="s">
        <v>508</v>
      </c>
      <c r="G102" s="112" t="s">
        <v>203</v>
      </c>
      <c r="H102" s="113">
        <v>1460</v>
      </c>
      <c r="I102" s="114"/>
      <c r="J102" s="115">
        <f>ROUND(I102*H102,2)</f>
        <v>0</v>
      </c>
      <c r="K102" s="111" t="s">
        <v>131</v>
      </c>
      <c r="L102" s="29"/>
      <c r="M102" s="116" t="s">
        <v>19</v>
      </c>
      <c r="N102" s="117" t="s">
        <v>42</v>
      </c>
      <c r="P102" s="118">
        <f>O102*H102</f>
        <v>0</v>
      </c>
      <c r="Q102" s="118">
        <v>0</v>
      </c>
      <c r="R102" s="118">
        <f>Q102*H102</f>
        <v>0</v>
      </c>
      <c r="S102" s="118">
        <v>0</v>
      </c>
      <c r="T102" s="119">
        <f>S102*H102</f>
        <v>0</v>
      </c>
      <c r="AR102" s="120" t="s">
        <v>132</v>
      </c>
      <c r="AT102" s="120" t="s">
        <v>127</v>
      </c>
      <c r="AU102" s="120" t="s">
        <v>71</v>
      </c>
      <c r="AY102" s="14" t="s">
        <v>133</v>
      </c>
      <c r="BE102" s="121">
        <f>IF(N102="základní",J102,0)</f>
        <v>0</v>
      </c>
      <c r="BF102" s="121">
        <f>IF(N102="snížená",J102,0)</f>
        <v>0</v>
      </c>
      <c r="BG102" s="121">
        <f>IF(N102="zákl. přenesená",J102,0)</f>
        <v>0</v>
      </c>
      <c r="BH102" s="121">
        <f>IF(N102="sníž. přenesená",J102,0)</f>
        <v>0</v>
      </c>
      <c r="BI102" s="121">
        <f>IF(N102="nulová",J102,0)</f>
        <v>0</v>
      </c>
      <c r="BJ102" s="14" t="s">
        <v>78</v>
      </c>
      <c r="BK102" s="121">
        <f>ROUND(I102*H102,2)</f>
        <v>0</v>
      </c>
      <c r="BL102" s="14" t="s">
        <v>132</v>
      </c>
      <c r="BM102" s="120" t="s">
        <v>526</v>
      </c>
    </row>
    <row r="103" spans="2:65" s="1" customFormat="1" ht="19.5">
      <c r="B103" s="29"/>
      <c r="D103" s="122" t="s">
        <v>135</v>
      </c>
      <c r="F103" s="123" t="s">
        <v>510</v>
      </c>
      <c r="I103" s="124"/>
      <c r="L103" s="29"/>
      <c r="M103" s="125"/>
      <c r="T103" s="50"/>
      <c r="AT103" s="14" t="s">
        <v>135</v>
      </c>
      <c r="AU103" s="14" t="s">
        <v>71</v>
      </c>
    </row>
    <row r="104" spans="2:65" s="1" customFormat="1" ht="11.25">
      <c r="B104" s="29"/>
      <c r="D104" s="126" t="s">
        <v>137</v>
      </c>
      <c r="F104" s="127" t="s">
        <v>511</v>
      </c>
      <c r="I104" s="124"/>
      <c r="L104" s="29"/>
      <c r="M104" s="125"/>
      <c r="T104" s="50"/>
      <c r="AT104" s="14" t="s">
        <v>137</v>
      </c>
      <c r="AU104" s="14" t="s">
        <v>71</v>
      </c>
    </row>
    <row r="105" spans="2:65" s="9" customFormat="1" ht="11.25">
      <c r="B105" s="128"/>
      <c r="D105" s="122" t="s">
        <v>139</v>
      </c>
      <c r="E105" s="129" t="s">
        <v>19</v>
      </c>
      <c r="F105" s="130" t="s">
        <v>512</v>
      </c>
      <c r="H105" s="131">
        <v>1460</v>
      </c>
      <c r="I105" s="132"/>
      <c r="L105" s="128"/>
      <c r="M105" s="133"/>
      <c r="T105" s="134"/>
      <c r="AT105" s="129" t="s">
        <v>139</v>
      </c>
      <c r="AU105" s="129" t="s">
        <v>71</v>
      </c>
      <c r="AV105" s="9" t="s">
        <v>80</v>
      </c>
      <c r="AW105" s="9" t="s">
        <v>33</v>
      </c>
      <c r="AX105" s="9" t="s">
        <v>78</v>
      </c>
      <c r="AY105" s="129" t="s">
        <v>133</v>
      </c>
    </row>
    <row r="106" spans="2:65" s="1" customFormat="1" ht="16.5" customHeight="1">
      <c r="B106" s="29"/>
      <c r="C106" s="109" t="s">
        <v>164</v>
      </c>
      <c r="D106" s="109" t="s">
        <v>127</v>
      </c>
      <c r="E106" s="110" t="s">
        <v>428</v>
      </c>
      <c r="F106" s="111" t="s">
        <v>429</v>
      </c>
      <c r="G106" s="112" t="s">
        <v>423</v>
      </c>
      <c r="H106" s="113">
        <v>56.28</v>
      </c>
      <c r="I106" s="114"/>
      <c r="J106" s="115">
        <f>ROUND(I106*H106,2)</f>
        <v>0</v>
      </c>
      <c r="K106" s="111" t="s">
        <v>131</v>
      </c>
      <c r="L106" s="29"/>
      <c r="M106" s="116" t="s">
        <v>19</v>
      </c>
      <c r="N106" s="117" t="s">
        <v>42</v>
      </c>
      <c r="P106" s="118">
        <f>O106*H106</f>
        <v>0</v>
      </c>
      <c r="Q106" s="118">
        <v>0</v>
      </c>
      <c r="R106" s="118">
        <f>Q106*H106</f>
        <v>0</v>
      </c>
      <c r="S106" s="118">
        <v>0</v>
      </c>
      <c r="T106" s="119">
        <f>S106*H106</f>
        <v>0</v>
      </c>
      <c r="AR106" s="120" t="s">
        <v>132</v>
      </c>
      <c r="AT106" s="120" t="s">
        <v>127</v>
      </c>
      <c r="AU106" s="120" t="s">
        <v>71</v>
      </c>
      <c r="AY106" s="14" t="s">
        <v>133</v>
      </c>
      <c r="BE106" s="121">
        <f>IF(N106="základní",J106,0)</f>
        <v>0</v>
      </c>
      <c r="BF106" s="121">
        <f>IF(N106="snížená",J106,0)</f>
        <v>0</v>
      </c>
      <c r="BG106" s="121">
        <f>IF(N106="zákl. přenesená",J106,0)</f>
        <v>0</v>
      </c>
      <c r="BH106" s="121">
        <f>IF(N106="sníž. přenesená",J106,0)</f>
        <v>0</v>
      </c>
      <c r="BI106" s="121">
        <f>IF(N106="nulová",J106,0)</f>
        <v>0</v>
      </c>
      <c r="BJ106" s="14" t="s">
        <v>78</v>
      </c>
      <c r="BK106" s="121">
        <f>ROUND(I106*H106,2)</f>
        <v>0</v>
      </c>
      <c r="BL106" s="14" t="s">
        <v>132</v>
      </c>
      <c r="BM106" s="120" t="s">
        <v>527</v>
      </c>
    </row>
    <row r="107" spans="2:65" s="1" customFormat="1" ht="11.25">
      <c r="B107" s="29"/>
      <c r="D107" s="122" t="s">
        <v>135</v>
      </c>
      <c r="F107" s="123" t="s">
        <v>431</v>
      </c>
      <c r="I107" s="124"/>
      <c r="L107" s="29"/>
      <c r="M107" s="125"/>
      <c r="T107" s="50"/>
      <c r="AT107" s="14" t="s">
        <v>135</v>
      </c>
      <c r="AU107" s="14" t="s">
        <v>71</v>
      </c>
    </row>
    <row r="108" spans="2:65" s="1" customFormat="1" ht="11.25">
      <c r="B108" s="29"/>
      <c r="D108" s="126" t="s">
        <v>137</v>
      </c>
      <c r="F108" s="127" t="s">
        <v>432</v>
      </c>
      <c r="I108" s="124"/>
      <c r="L108" s="29"/>
      <c r="M108" s="125"/>
      <c r="T108" s="50"/>
      <c r="AT108" s="14" t="s">
        <v>137</v>
      </c>
      <c r="AU108" s="14" t="s">
        <v>71</v>
      </c>
    </row>
    <row r="109" spans="2:65" s="9" customFormat="1" ht="22.5">
      <c r="B109" s="128"/>
      <c r="D109" s="122" t="s">
        <v>139</v>
      </c>
      <c r="E109" s="129" t="s">
        <v>19</v>
      </c>
      <c r="F109" s="130" t="s">
        <v>528</v>
      </c>
      <c r="H109" s="131">
        <v>56.28</v>
      </c>
      <c r="I109" s="132"/>
      <c r="L109" s="128"/>
      <c r="M109" s="133"/>
      <c r="T109" s="134"/>
      <c r="AT109" s="129" t="s">
        <v>139</v>
      </c>
      <c r="AU109" s="129" t="s">
        <v>71</v>
      </c>
      <c r="AV109" s="9" t="s">
        <v>80</v>
      </c>
      <c r="AW109" s="9" t="s">
        <v>33</v>
      </c>
      <c r="AX109" s="9" t="s">
        <v>78</v>
      </c>
      <c r="AY109" s="129" t="s">
        <v>133</v>
      </c>
    </row>
    <row r="110" spans="2:65" s="1" customFormat="1" ht="21.75" customHeight="1">
      <c r="B110" s="29"/>
      <c r="C110" s="109" t="s">
        <v>172</v>
      </c>
      <c r="D110" s="109" t="s">
        <v>127</v>
      </c>
      <c r="E110" s="110" t="s">
        <v>435</v>
      </c>
      <c r="F110" s="111" t="s">
        <v>436</v>
      </c>
      <c r="G110" s="112" t="s">
        <v>423</v>
      </c>
      <c r="H110" s="113">
        <v>56.28</v>
      </c>
      <c r="I110" s="114"/>
      <c r="J110" s="115">
        <f>ROUND(I110*H110,2)</f>
        <v>0</v>
      </c>
      <c r="K110" s="111" t="s">
        <v>131</v>
      </c>
      <c r="L110" s="29"/>
      <c r="M110" s="116" t="s">
        <v>19</v>
      </c>
      <c r="N110" s="117" t="s">
        <v>42</v>
      </c>
      <c r="P110" s="118">
        <f>O110*H110</f>
        <v>0</v>
      </c>
      <c r="Q110" s="118">
        <v>0</v>
      </c>
      <c r="R110" s="118">
        <f>Q110*H110</f>
        <v>0</v>
      </c>
      <c r="S110" s="118">
        <v>0</v>
      </c>
      <c r="T110" s="119">
        <f>S110*H110</f>
        <v>0</v>
      </c>
      <c r="AR110" s="120" t="s">
        <v>132</v>
      </c>
      <c r="AT110" s="120" t="s">
        <v>127</v>
      </c>
      <c r="AU110" s="120" t="s">
        <v>71</v>
      </c>
      <c r="AY110" s="14" t="s">
        <v>133</v>
      </c>
      <c r="BE110" s="121">
        <f>IF(N110="základní",J110,0)</f>
        <v>0</v>
      </c>
      <c r="BF110" s="121">
        <f>IF(N110="snížená",J110,0)</f>
        <v>0</v>
      </c>
      <c r="BG110" s="121">
        <f>IF(N110="zákl. přenesená",J110,0)</f>
        <v>0</v>
      </c>
      <c r="BH110" s="121">
        <f>IF(N110="sníž. přenesená",J110,0)</f>
        <v>0</v>
      </c>
      <c r="BI110" s="121">
        <f>IF(N110="nulová",J110,0)</f>
        <v>0</v>
      </c>
      <c r="BJ110" s="14" t="s">
        <v>78</v>
      </c>
      <c r="BK110" s="121">
        <f>ROUND(I110*H110,2)</f>
        <v>0</v>
      </c>
      <c r="BL110" s="14" t="s">
        <v>132</v>
      </c>
      <c r="BM110" s="120" t="s">
        <v>529</v>
      </c>
    </row>
    <row r="111" spans="2:65" s="1" customFormat="1" ht="11.25">
      <c r="B111" s="29"/>
      <c r="D111" s="122" t="s">
        <v>135</v>
      </c>
      <c r="F111" s="123" t="s">
        <v>438</v>
      </c>
      <c r="I111" s="124"/>
      <c r="L111" s="29"/>
      <c r="M111" s="125"/>
      <c r="T111" s="50"/>
      <c r="AT111" s="14" t="s">
        <v>135</v>
      </c>
      <c r="AU111" s="14" t="s">
        <v>71</v>
      </c>
    </row>
    <row r="112" spans="2:65" s="1" customFormat="1" ht="11.25">
      <c r="B112" s="29"/>
      <c r="D112" s="126" t="s">
        <v>137</v>
      </c>
      <c r="F112" s="127" t="s">
        <v>439</v>
      </c>
      <c r="I112" s="124"/>
      <c r="L112" s="29"/>
      <c r="M112" s="125"/>
      <c r="T112" s="50"/>
      <c r="AT112" s="14" t="s">
        <v>137</v>
      </c>
      <c r="AU112" s="14" t="s">
        <v>71</v>
      </c>
    </row>
    <row r="113" spans="2:65" s="1" customFormat="1" ht="24.2" customHeight="1">
      <c r="B113" s="29"/>
      <c r="C113" s="109" t="s">
        <v>177</v>
      </c>
      <c r="D113" s="109" t="s">
        <v>127</v>
      </c>
      <c r="E113" s="110" t="s">
        <v>441</v>
      </c>
      <c r="F113" s="111" t="s">
        <v>442</v>
      </c>
      <c r="G113" s="112" t="s">
        <v>423</v>
      </c>
      <c r="H113" s="113">
        <v>168.84</v>
      </c>
      <c r="I113" s="114"/>
      <c r="J113" s="115">
        <f>ROUND(I113*H113,2)</f>
        <v>0</v>
      </c>
      <c r="K113" s="111" t="s">
        <v>131</v>
      </c>
      <c r="L113" s="29"/>
      <c r="M113" s="116" t="s">
        <v>19</v>
      </c>
      <c r="N113" s="117" t="s">
        <v>42</v>
      </c>
      <c r="P113" s="118">
        <f>O113*H113</f>
        <v>0</v>
      </c>
      <c r="Q113" s="118">
        <v>0</v>
      </c>
      <c r="R113" s="118">
        <f>Q113*H113</f>
        <v>0</v>
      </c>
      <c r="S113" s="118">
        <v>0</v>
      </c>
      <c r="T113" s="119">
        <f>S113*H113</f>
        <v>0</v>
      </c>
      <c r="AR113" s="120" t="s">
        <v>132</v>
      </c>
      <c r="AT113" s="120" t="s">
        <v>127</v>
      </c>
      <c r="AU113" s="120" t="s">
        <v>71</v>
      </c>
      <c r="AY113" s="14" t="s">
        <v>133</v>
      </c>
      <c r="BE113" s="121">
        <f>IF(N113="základní",J113,0)</f>
        <v>0</v>
      </c>
      <c r="BF113" s="121">
        <f>IF(N113="snížená",J113,0)</f>
        <v>0</v>
      </c>
      <c r="BG113" s="121">
        <f>IF(N113="zákl. přenesená",J113,0)</f>
        <v>0</v>
      </c>
      <c r="BH113" s="121">
        <f>IF(N113="sníž. přenesená",J113,0)</f>
        <v>0</v>
      </c>
      <c r="BI113" s="121">
        <f>IF(N113="nulová",J113,0)</f>
        <v>0</v>
      </c>
      <c r="BJ113" s="14" t="s">
        <v>78</v>
      </c>
      <c r="BK113" s="121">
        <f>ROUND(I113*H113,2)</f>
        <v>0</v>
      </c>
      <c r="BL113" s="14" t="s">
        <v>132</v>
      </c>
      <c r="BM113" s="120" t="s">
        <v>530</v>
      </c>
    </row>
    <row r="114" spans="2:65" s="1" customFormat="1" ht="19.5">
      <c r="B114" s="29"/>
      <c r="D114" s="122" t="s">
        <v>135</v>
      </c>
      <c r="F114" s="123" t="s">
        <v>444</v>
      </c>
      <c r="I114" s="124"/>
      <c r="L114" s="29"/>
      <c r="M114" s="125"/>
      <c r="T114" s="50"/>
      <c r="AT114" s="14" t="s">
        <v>135</v>
      </c>
      <c r="AU114" s="14" t="s">
        <v>71</v>
      </c>
    </row>
    <row r="115" spans="2:65" s="1" customFormat="1" ht="11.25">
      <c r="B115" s="29"/>
      <c r="D115" s="126" t="s">
        <v>137</v>
      </c>
      <c r="F115" s="127" t="s">
        <v>445</v>
      </c>
      <c r="I115" s="124"/>
      <c r="L115" s="29"/>
      <c r="M115" s="125"/>
      <c r="T115" s="50"/>
      <c r="AT115" s="14" t="s">
        <v>137</v>
      </c>
      <c r="AU115" s="14" t="s">
        <v>71</v>
      </c>
    </row>
    <row r="116" spans="2:65" s="9" customFormat="1" ht="11.25">
      <c r="B116" s="128"/>
      <c r="D116" s="122" t="s">
        <v>139</v>
      </c>
      <c r="E116" s="129" t="s">
        <v>19</v>
      </c>
      <c r="F116" s="130" t="s">
        <v>531</v>
      </c>
      <c r="H116" s="131">
        <v>168.84</v>
      </c>
      <c r="I116" s="132"/>
      <c r="L116" s="128"/>
      <c r="M116" s="161"/>
      <c r="N116" s="162"/>
      <c r="O116" s="162"/>
      <c r="P116" s="162"/>
      <c r="Q116" s="162"/>
      <c r="R116" s="162"/>
      <c r="S116" s="162"/>
      <c r="T116" s="163"/>
      <c r="AT116" s="129" t="s">
        <v>139</v>
      </c>
      <c r="AU116" s="129" t="s">
        <v>71</v>
      </c>
      <c r="AV116" s="9" t="s">
        <v>80</v>
      </c>
      <c r="AW116" s="9" t="s">
        <v>33</v>
      </c>
      <c r="AX116" s="9" t="s">
        <v>78</v>
      </c>
      <c r="AY116" s="129" t="s">
        <v>133</v>
      </c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29"/>
    </row>
  </sheetData>
  <sheetProtection algorithmName="SHA-512" hashValue="nCAUuwUjqgvenhGpRZdh08dz1E43/+fx+VMgu2ZjkJI9VgTNkGIQHGn3dok+9BlVgBpRHuO0q2CrWJ71baBhrA==" saltValue="Q+9VPuUiMKCDFw3b+DRH7GPri9gQUQbRlmuquKF3NMgxoJD3Mw1/U6oLxutPLunBp9H6MLRPXdxbKeVknH9x8w==" spinCount="100000" sheet="1" objects="1" scenarios="1" formatColumns="0" formatRows="0" autoFilter="0"/>
  <autoFilter ref="C84:K116" xr:uid="{00000000-0009-0000-0000-000003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8" r:id="rId1" xr:uid="{00000000-0004-0000-0300-000000000000}"/>
    <hyperlink ref="F92" r:id="rId2" xr:uid="{00000000-0004-0000-0300-000001000000}"/>
    <hyperlink ref="F99" r:id="rId3" xr:uid="{00000000-0004-0000-0300-000002000000}"/>
    <hyperlink ref="F104" r:id="rId4" xr:uid="{00000000-0004-0000-0300-000003000000}"/>
    <hyperlink ref="F108" r:id="rId5" xr:uid="{00000000-0004-0000-0300-000004000000}"/>
    <hyperlink ref="F112" r:id="rId6" xr:uid="{00000000-0004-0000-0300-000005000000}"/>
    <hyperlink ref="F115" r:id="rId7" xr:uid="{00000000-0004-0000-03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92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107</v>
      </c>
      <c r="L4" s="17"/>
      <c r="M4" s="88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90" t="str">
        <f>'Rekapitulace stavby'!K6</f>
        <v>Výsadba větrolamů v k.ú. Mikulov na Moravě – I. etapa - část 1.a</v>
      </c>
      <c r="F7" s="291"/>
      <c r="G7" s="291"/>
      <c r="H7" s="291"/>
      <c r="L7" s="17"/>
    </row>
    <row r="8" spans="2:46" ht="12" customHeight="1">
      <c r="B8" s="17"/>
      <c r="D8" s="24" t="s">
        <v>108</v>
      </c>
      <c r="L8" s="17"/>
    </row>
    <row r="9" spans="2:46" s="1" customFormat="1" ht="16.5" customHeight="1">
      <c r="B9" s="29"/>
      <c r="E9" s="290" t="s">
        <v>109</v>
      </c>
      <c r="F9" s="292"/>
      <c r="G9" s="292"/>
      <c r="H9" s="292"/>
      <c r="L9" s="29"/>
    </row>
    <row r="10" spans="2:46" s="1" customFormat="1" ht="12" customHeight="1">
      <c r="B10" s="29"/>
      <c r="D10" s="24" t="s">
        <v>480</v>
      </c>
      <c r="L10" s="29"/>
    </row>
    <row r="11" spans="2:46" s="1" customFormat="1" ht="16.5" customHeight="1">
      <c r="B11" s="29"/>
      <c r="E11" s="254" t="s">
        <v>532</v>
      </c>
      <c r="F11" s="292"/>
      <c r="G11" s="292"/>
      <c r="H11" s="292"/>
      <c r="L11" s="29"/>
    </row>
    <row r="12" spans="2:46" s="1" customFormat="1" ht="11.25">
      <c r="B12" s="29"/>
      <c r="L12" s="29"/>
    </row>
    <row r="13" spans="2:46" s="1" customFormat="1" ht="12" customHeight="1">
      <c r="B13" s="29"/>
      <c r="D13" s="24" t="s">
        <v>18</v>
      </c>
      <c r="F13" s="22" t="s">
        <v>19</v>
      </c>
      <c r="I13" s="24" t="s">
        <v>20</v>
      </c>
      <c r="J13" s="22" t="s">
        <v>19</v>
      </c>
      <c r="L13" s="29"/>
    </row>
    <row r="14" spans="2:46" s="1" customFormat="1" ht="12" customHeight="1">
      <c r="B14" s="29"/>
      <c r="D14" s="24" t="s">
        <v>21</v>
      </c>
      <c r="F14" s="22" t="s">
        <v>22</v>
      </c>
      <c r="I14" s="24" t="s">
        <v>23</v>
      </c>
      <c r="J14" s="46" t="str">
        <f>'Rekapitulace stavby'!AN8</f>
        <v>8. 7. 2025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25</v>
      </c>
      <c r="I16" s="24" t="s">
        <v>26</v>
      </c>
      <c r="J16" s="22" t="s">
        <v>19</v>
      </c>
      <c r="L16" s="29"/>
    </row>
    <row r="17" spans="2:12" s="1" customFormat="1" ht="18" customHeight="1">
      <c r="B17" s="29"/>
      <c r="E17" s="22" t="s">
        <v>27</v>
      </c>
      <c r="I17" s="24" t="s">
        <v>28</v>
      </c>
      <c r="J17" s="22" t="s">
        <v>19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29</v>
      </c>
      <c r="I19" s="24" t="s">
        <v>26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93" t="str">
        <f>'Rekapitulace stavby'!E14</f>
        <v>Vyplň údaj</v>
      </c>
      <c r="F20" s="260"/>
      <c r="G20" s="260"/>
      <c r="H20" s="260"/>
      <c r="I20" s="24" t="s">
        <v>28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31</v>
      </c>
      <c r="I22" s="24" t="s">
        <v>26</v>
      </c>
      <c r="J22" s="22" t="s">
        <v>19</v>
      </c>
      <c r="L22" s="29"/>
    </row>
    <row r="23" spans="2:12" s="1" customFormat="1" ht="18" customHeight="1">
      <c r="B23" s="29"/>
      <c r="E23" s="22" t="s">
        <v>32</v>
      </c>
      <c r="I23" s="24" t="s">
        <v>28</v>
      </c>
      <c r="J23" s="22" t="s">
        <v>19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34</v>
      </c>
      <c r="I25" s="24" t="s">
        <v>26</v>
      </c>
      <c r="J25" s="22" t="s">
        <v>19</v>
      </c>
      <c r="L25" s="29"/>
    </row>
    <row r="26" spans="2:12" s="1" customFormat="1" ht="18" customHeight="1">
      <c r="B26" s="29"/>
      <c r="E26" s="22" t="s">
        <v>32</v>
      </c>
      <c r="I26" s="24" t="s">
        <v>28</v>
      </c>
      <c r="J26" s="22" t="s">
        <v>19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35</v>
      </c>
      <c r="L28" s="29"/>
    </row>
    <row r="29" spans="2:12" s="7" customFormat="1" ht="16.5" customHeight="1">
      <c r="B29" s="89"/>
      <c r="E29" s="265" t="s">
        <v>19</v>
      </c>
      <c r="F29" s="265"/>
      <c r="G29" s="265"/>
      <c r="H29" s="265"/>
      <c r="L29" s="89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90" t="s">
        <v>37</v>
      </c>
      <c r="J32" s="60">
        <f>ROUND(J85, 2)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39</v>
      </c>
      <c r="I34" s="32" t="s">
        <v>38</v>
      </c>
      <c r="J34" s="32" t="s">
        <v>40</v>
      </c>
      <c r="L34" s="29"/>
    </row>
    <row r="35" spans="2:12" s="1" customFormat="1" ht="14.45" customHeight="1">
      <c r="B35" s="29"/>
      <c r="D35" s="49" t="s">
        <v>41</v>
      </c>
      <c r="E35" s="24" t="s">
        <v>42</v>
      </c>
      <c r="F35" s="81">
        <f>ROUND((SUM(BE85:BE120)),  2)</f>
        <v>0</v>
      </c>
      <c r="I35" s="91">
        <v>0.21</v>
      </c>
      <c r="J35" s="81">
        <f>ROUND(((SUM(BE85:BE120))*I35),  2)</f>
        <v>0</v>
      </c>
      <c r="L35" s="29"/>
    </row>
    <row r="36" spans="2:12" s="1" customFormat="1" ht="14.45" customHeight="1">
      <c r="B36" s="29"/>
      <c r="E36" s="24" t="s">
        <v>43</v>
      </c>
      <c r="F36" s="81">
        <f>ROUND((SUM(BF85:BF120)),  2)</f>
        <v>0</v>
      </c>
      <c r="I36" s="91">
        <v>0.12</v>
      </c>
      <c r="J36" s="81">
        <f>ROUND(((SUM(BF85:BF120))*I36),  2)</f>
        <v>0</v>
      </c>
      <c r="L36" s="29"/>
    </row>
    <row r="37" spans="2:12" s="1" customFormat="1" ht="14.45" hidden="1" customHeight="1">
      <c r="B37" s="29"/>
      <c r="E37" s="24" t="s">
        <v>44</v>
      </c>
      <c r="F37" s="81">
        <f>ROUND((SUM(BG85:BG120)),  2)</f>
        <v>0</v>
      </c>
      <c r="I37" s="91">
        <v>0.21</v>
      </c>
      <c r="J37" s="81">
        <f>0</f>
        <v>0</v>
      </c>
      <c r="L37" s="29"/>
    </row>
    <row r="38" spans="2:12" s="1" customFormat="1" ht="14.45" hidden="1" customHeight="1">
      <c r="B38" s="29"/>
      <c r="E38" s="24" t="s">
        <v>45</v>
      </c>
      <c r="F38" s="81">
        <f>ROUND((SUM(BH85:BH120)),  2)</f>
        <v>0</v>
      </c>
      <c r="I38" s="91">
        <v>0.12</v>
      </c>
      <c r="J38" s="81">
        <f>0</f>
        <v>0</v>
      </c>
      <c r="L38" s="29"/>
    </row>
    <row r="39" spans="2:12" s="1" customFormat="1" ht="14.45" hidden="1" customHeight="1">
      <c r="B39" s="29"/>
      <c r="E39" s="24" t="s">
        <v>46</v>
      </c>
      <c r="F39" s="81">
        <f>ROUND((SUM(BI85:BI120)),  2)</f>
        <v>0</v>
      </c>
      <c r="I39" s="91">
        <v>0</v>
      </c>
      <c r="J39" s="81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2"/>
      <c r="D41" s="93" t="s">
        <v>47</v>
      </c>
      <c r="E41" s="51"/>
      <c r="F41" s="51"/>
      <c r="G41" s="94" t="s">
        <v>48</v>
      </c>
      <c r="H41" s="95" t="s">
        <v>49</v>
      </c>
      <c r="I41" s="51"/>
      <c r="J41" s="96">
        <f>SUM(J32:J39)</f>
        <v>0</v>
      </c>
      <c r="K41" s="97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customHeight="1">
      <c r="B47" s="29"/>
      <c r="C47" s="18" t="s">
        <v>110</v>
      </c>
      <c r="L47" s="29"/>
    </row>
    <row r="48" spans="2:12" s="1" customFormat="1" ht="6.95" customHeight="1">
      <c r="B48" s="29"/>
      <c r="L48" s="29"/>
    </row>
    <row r="49" spans="2:47" s="1" customFormat="1" ht="12" customHeight="1">
      <c r="B49" s="29"/>
      <c r="C49" s="24" t="s">
        <v>16</v>
      </c>
      <c r="L49" s="29"/>
    </row>
    <row r="50" spans="2:47" s="1" customFormat="1" ht="26.25" customHeight="1">
      <c r="B50" s="29"/>
      <c r="E50" s="290" t="str">
        <f>E7</f>
        <v>Výsadba větrolamů v k.ú. Mikulov na Moravě – I. etapa - část 1.a</v>
      </c>
      <c r="F50" s="291"/>
      <c r="G50" s="291"/>
      <c r="H50" s="291"/>
      <c r="L50" s="29"/>
    </row>
    <row r="51" spans="2:47" ht="12" customHeight="1">
      <c r="B51" s="17"/>
      <c r="C51" s="24" t="s">
        <v>108</v>
      </c>
      <c r="L51" s="17"/>
    </row>
    <row r="52" spans="2:47" s="1" customFormat="1" ht="16.5" customHeight="1">
      <c r="B52" s="29"/>
      <c r="E52" s="290" t="s">
        <v>109</v>
      </c>
      <c r="F52" s="292"/>
      <c r="G52" s="292"/>
      <c r="H52" s="292"/>
      <c r="L52" s="29"/>
    </row>
    <row r="53" spans="2:47" s="1" customFormat="1" ht="12" customHeight="1">
      <c r="B53" s="29"/>
      <c r="C53" s="24" t="s">
        <v>480</v>
      </c>
      <c r="L53" s="29"/>
    </row>
    <row r="54" spans="2:47" s="1" customFormat="1" ht="16.5" customHeight="1">
      <c r="B54" s="29"/>
      <c r="E54" s="254" t="str">
        <f>E11</f>
        <v>SO-013 - 3. rok pěstební péče</v>
      </c>
      <c r="F54" s="292"/>
      <c r="G54" s="292"/>
      <c r="H54" s="292"/>
      <c r="L54" s="29"/>
    </row>
    <row r="55" spans="2:47" s="1" customFormat="1" ht="6.95" customHeight="1">
      <c r="B55" s="29"/>
      <c r="L55" s="29"/>
    </row>
    <row r="56" spans="2:47" s="1" customFormat="1" ht="12" customHeight="1">
      <c r="B56" s="29"/>
      <c r="C56" s="24" t="s">
        <v>21</v>
      </c>
      <c r="F56" s="22" t="str">
        <f>F14</f>
        <v>k.ú. Mikulov na Moravě</v>
      </c>
      <c r="I56" s="24" t="s">
        <v>23</v>
      </c>
      <c r="J56" s="46" t="str">
        <f>IF(J14="","",J14)</f>
        <v>8. 7. 2025</v>
      </c>
      <c r="L56" s="29"/>
    </row>
    <row r="57" spans="2:47" s="1" customFormat="1" ht="6.95" customHeight="1">
      <c r="B57" s="29"/>
      <c r="L57" s="29"/>
    </row>
    <row r="58" spans="2:47" s="1" customFormat="1" ht="25.7" customHeight="1">
      <c r="B58" s="29"/>
      <c r="C58" s="24" t="s">
        <v>25</v>
      </c>
      <c r="F58" s="22" t="str">
        <f>E17</f>
        <v>SPÚ ČR, KPÚ pro Jihomoravský kraj</v>
      </c>
      <c r="I58" s="24" t="s">
        <v>31</v>
      </c>
      <c r="J58" s="27" t="str">
        <f>E23</f>
        <v>AGROPTROJEKT PSO s.r.o.</v>
      </c>
      <c r="L58" s="29"/>
    </row>
    <row r="59" spans="2:47" s="1" customFormat="1" ht="25.7" customHeight="1">
      <c r="B59" s="29"/>
      <c r="C59" s="24" t="s">
        <v>29</v>
      </c>
      <c r="F59" s="22" t="str">
        <f>IF(E20="","",E20)</f>
        <v>Vyplň údaj</v>
      </c>
      <c r="I59" s="24" t="s">
        <v>34</v>
      </c>
      <c r="J59" s="27" t="str">
        <f>E26</f>
        <v>AGROPTROJEKT PSO s.r.o.</v>
      </c>
      <c r="L59" s="29"/>
    </row>
    <row r="60" spans="2:47" s="1" customFormat="1" ht="10.35" customHeight="1">
      <c r="B60" s="29"/>
      <c r="L60" s="29"/>
    </row>
    <row r="61" spans="2:47" s="1" customFormat="1" ht="29.25" customHeight="1">
      <c r="B61" s="29"/>
      <c r="C61" s="98" t="s">
        <v>111</v>
      </c>
      <c r="D61" s="92"/>
      <c r="E61" s="92"/>
      <c r="F61" s="92"/>
      <c r="G61" s="92"/>
      <c r="H61" s="92"/>
      <c r="I61" s="92"/>
      <c r="J61" s="99" t="s">
        <v>112</v>
      </c>
      <c r="K61" s="92"/>
      <c r="L61" s="29"/>
    </row>
    <row r="62" spans="2:47" s="1" customFormat="1" ht="10.35" customHeight="1">
      <c r="B62" s="29"/>
      <c r="L62" s="29"/>
    </row>
    <row r="63" spans="2:47" s="1" customFormat="1" ht="22.9" customHeight="1">
      <c r="B63" s="29"/>
      <c r="C63" s="100" t="s">
        <v>69</v>
      </c>
      <c r="J63" s="60">
        <f>J85</f>
        <v>0</v>
      </c>
      <c r="L63" s="29"/>
      <c r="AU63" s="14" t="s">
        <v>113</v>
      </c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18" t="s">
        <v>114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4" t="s">
        <v>16</v>
      </c>
      <c r="L72" s="29"/>
    </row>
    <row r="73" spans="2:12" s="1" customFormat="1" ht="26.25" customHeight="1">
      <c r="B73" s="29"/>
      <c r="E73" s="290" t="str">
        <f>E7</f>
        <v>Výsadba větrolamů v k.ú. Mikulov na Moravě – I. etapa - část 1.a</v>
      </c>
      <c r="F73" s="291"/>
      <c r="G73" s="291"/>
      <c r="H73" s="291"/>
      <c r="L73" s="29"/>
    </row>
    <row r="74" spans="2:12" ht="12" customHeight="1">
      <c r="B74" s="17"/>
      <c r="C74" s="24" t="s">
        <v>108</v>
      </c>
      <c r="L74" s="17"/>
    </row>
    <row r="75" spans="2:12" s="1" customFormat="1" ht="16.5" customHeight="1">
      <c r="B75" s="29"/>
      <c r="E75" s="290" t="s">
        <v>109</v>
      </c>
      <c r="F75" s="292"/>
      <c r="G75" s="292"/>
      <c r="H75" s="292"/>
      <c r="L75" s="29"/>
    </row>
    <row r="76" spans="2:12" s="1" customFormat="1" ht="12" customHeight="1">
      <c r="B76" s="29"/>
      <c r="C76" s="24" t="s">
        <v>480</v>
      </c>
      <c r="L76" s="29"/>
    </row>
    <row r="77" spans="2:12" s="1" customFormat="1" ht="16.5" customHeight="1">
      <c r="B77" s="29"/>
      <c r="E77" s="254" t="str">
        <f>E11</f>
        <v>SO-013 - 3. rok pěstební péče</v>
      </c>
      <c r="F77" s="292"/>
      <c r="G77" s="292"/>
      <c r="H77" s="292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F14</f>
        <v>k.ú. Mikulov na Moravě</v>
      </c>
      <c r="I79" s="24" t="s">
        <v>23</v>
      </c>
      <c r="J79" s="46" t="str">
        <f>IF(J14="","",J14)</f>
        <v>8. 7. 2025</v>
      </c>
      <c r="L79" s="29"/>
    </row>
    <row r="80" spans="2:12" s="1" customFormat="1" ht="6.95" customHeight="1">
      <c r="B80" s="29"/>
      <c r="L80" s="29"/>
    </row>
    <row r="81" spans="2:65" s="1" customFormat="1" ht="25.7" customHeight="1">
      <c r="B81" s="29"/>
      <c r="C81" s="24" t="s">
        <v>25</v>
      </c>
      <c r="F81" s="22" t="str">
        <f>E17</f>
        <v>SPÚ ČR, KPÚ pro Jihomoravský kraj</v>
      </c>
      <c r="I81" s="24" t="s">
        <v>31</v>
      </c>
      <c r="J81" s="27" t="str">
        <f>E23</f>
        <v>AGROPTROJEKT PSO s.r.o.</v>
      </c>
      <c r="L81" s="29"/>
    </row>
    <row r="82" spans="2:65" s="1" customFormat="1" ht="25.7" customHeight="1">
      <c r="B82" s="29"/>
      <c r="C82" s="24" t="s">
        <v>29</v>
      </c>
      <c r="F82" s="22" t="str">
        <f>IF(E20="","",E20)</f>
        <v>Vyplň údaj</v>
      </c>
      <c r="I82" s="24" t="s">
        <v>34</v>
      </c>
      <c r="J82" s="27" t="str">
        <f>E26</f>
        <v>AGROPTROJEKT PSO s.r.o.</v>
      </c>
      <c r="L82" s="29"/>
    </row>
    <row r="83" spans="2:65" s="1" customFormat="1" ht="10.35" customHeight="1">
      <c r="B83" s="29"/>
      <c r="L83" s="29"/>
    </row>
    <row r="84" spans="2:65" s="8" customFormat="1" ht="29.25" customHeight="1">
      <c r="B84" s="101"/>
      <c r="C84" s="102" t="s">
        <v>115</v>
      </c>
      <c r="D84" s="103" t="s">
        <v>56</v>
      </c>
      <c r="E84" s="103" t="s">
        <v>52</v>
      </c>
      <c r="F84" s="103" t="s">
        <v>53</v>
      </c>
      <c r="G84" s="103" t="s">
        <v>116</v>
      </c>
      <c r="H84" s="103" t="s">
        <v>117</v>
      </c>
      <c r="I84" s="103" t="s">
        <v>118</v>
      </c>
      <c r="J84" s="103" t="s">
        <v>112</v>
      </c>
      <c r="K84" s="104" t="s">
        <v>119</v>
      </c>
      <c r="L84" s="101"/>
      <c r="M84" s="53" t="s">
        <v>19</v>
      </c>
      <c r="N84" s="54" t="s">
        <v>41</v>
      </c>
      <c r="O84" s="54" t="s">
        <v>120</v>
      </c>
      <c r="P84" s="54" t="s">
        <v>121</v>
      </c>
      <c r="Q84" s="54" t="s">
        <v>122</v>
      </c>
      <c r="R84" s="54" t="s">
        <v>123</v>
      </c>
      <c r="S84" s="54" t="s">
        <v>124</v>
      </c>
      <c r="T84" s="55" t="s">
        <v>125</v>
      </c>
    </row>
    <row r="85" spans="2:65" s="1" customFormat="1" ht="22.9" customHeight="1">
      <c r="B85" s="29"/>
      <c r="C85" s="58" t="s">
        <v>126</v>
      </c>
      <c r="J85" s="105">
        <f>BK85</f>
        <v>0</v>
      </c>
      <c r="L85" s="29"/>
      <c r="M85" s="56"/>
      <c r="N85" s="47"/>
      <c r="O85" s="47"/>
      <c r="P85" s="106">
        <f>SUM(P86:P120)</f>
        <v>0</v>
      </c>
      <c r="Q85" s="47"/>
      <c r="R85" s="106">
        <f>SUM(R86:R120)</f>
        <v>3.9200000000000007E-3</v>
      </c>
      <c r="S85" s="47"/>
      <c r="T85" s="107">
        <f>SUM(T86:T120)</f>
        <v>0</v>
      </c>
      <c r="AT85" s="14" t="s">
        <v>70</v>
      </c>
      <c r="AU85" s="14" t="s">
        <v>113</v>
      </c>
      <c r="BK85" s="108">
        <f>SUM(BK86:BK120)</f>
        <v>0</v>
      </c>
    </row>
    <row r="86" spans="2:65" s="1" customFormat="1" ht="24.2" customHeight="1">
      <c r="B86" s="29"/>
      <c r="C86" s="109" t="s">
        <v>78</v>
      </c>
      <c r="D86" s="109" t="s">
        <v>127</v>
      </c>
      <c r="E86" s="110" t="s">
        <v>482</v>
      </c>
      <c r="F86" s="111" t="s">
        <v>483</v>
      </c>
      <c r="G86" s="112" t="s">
        <v>484</v>
      </c>
      <c r="H86" s="113">
        <v>1.222</v>
      </c>
      <c r="I86" s="114"/>
      <c r="J86" s="115">
        <f>ROUND(I86*H86,2)</f>
        <v>0</v>
      </c>
      <c r="K86" s="111" t="s">
        <v>131</v>
      </c>
      <c r="L86" s="29"/>
      <c r="M86" s="116" t="s">
        <v>19</v>
      </c>
      <c r="N86" s="117" t="s">
        <v>42</v>
      </c>
      <c r="P86" s="118">
        <f>O86*H86</f>
        <v>0</v>
      </c>
      <c r="Q86" s="118">
        <v>0</v>
      </c>
      <c r="R86" s="118">
        <f>Q86*H86</f>
        <v>0</v>
      </c>
      <c r="S86" s="118">
        <v>0</v>
      </c>
      <c r="T86" s="119">
        <f>S86*H86</f>
        <v>0</v>
      </c>
      <c r="AR86" s="120" t="s">
        <v>132</v>
      </c>
      <c r="AT86" s="120" t="s">
        <v>127</v>
      </c>
      <c r="AU86" s="120" t="s">
        <v>71</v>
      </c>
      <c r="AY86" s="14" t="s">
        <v>133</v>
      </c>
      <c r="BE86" s="121">
        <f>IF(N86="základní",J86,0)</f>
        <v>0</v>
      </c>
      <c r="BF86" s="121">
        <f>IF(N86="snížená",J86,0)</f>
        <v>0</v>
      </c>
      <c r="BG86" s="121">
        <f>IF(N86="zákl. přenesená",J86,0)</f>
        <v>0</v>
      </c>
      <c r="BH86" s="121">
        <f>IF(N86="sníž. přenesená",J86,0)</f>
        <v>0</v>
      </c>
      <c r="BI86" s="121">
        <f>IF(N86="nulová",J86,0)</f>
        <v>0</v>
      </c>
      <c r="BJ86" s="14" t="s">
        <v>78</v>
      </c>
      <c r="BK86" s="121">
        <f>ROUND(I86*H86,2)</f>
        <v>0</v>
      </c>
      <c r="BL86" s="14" t="s">
        <v>132</v>
      </c>
      <c r="BM86" s="120" t="s">
        <v>533</v>
      </c>
    </row>
    <row r="87" spans="2:65" s="1" customFormat="1" ht="19.5">
      <c r="B87" s="29"/>
      <c r="D87" s="122" t="s">
        <v>135</v>
      </c>
      <c r="F87" s="123" t="s">
        <v>486</v>
      </c>
      <c r="I87" s="124"/>
      <c r="L87" s="29"/>
      <c r="M87" s="125"/>
      <c r="T87" s="50"/>
      <c r="AT87" s="14" t="s">
        <v>135</v>
      </c>
      <c r="AU87" s="14" t="s">
        <v>71</v>
      </c>
    </row>
    <row r="88" spans="2:65" s="1" customFormat="1" ht="11.25">
      <c r="B88" s="29"/>
      <c r="D88" s="126" t="s">
        <v>137</v>
      </c>
      <c r="F88" s="127" t="s">
        <v>487</v>
      </c>
      <c r="I88" s="124"/>
      <c r="L88" s="29"/>
      <c r="M88" s="125"/>
      <c r="T88" s="50"/>
      <c r="AT88" s="14" t="s">
        <v>137</v>
      </c>
      <c r="AU88" s="14" t="s">
        <v>71</v>
      </c>
    </row>
    <row r="89" spans="2:65" s="9" customFormat="1" ht="33.75">
      <c r="B89" s="128"/>
      <c r="D89" s="122" t="s">
        <v>139</v>
      </c>
      <c r="E89" s="129" t="s">
        <v>19</v>
      </c>
      <c r="F89" s="130" t="s">
        <v>520</v>
      </c>
      <c r="H89" s="131">
        <v>1.222</v>
      </c>
      <c r="I89" s="132"/>
      <c r="L89" s="128"/>
      <c r="M89" s="133"/>
      <c r="T89" s="134"/>
      <c r="AT89" s="129" t="s">
        <v>139</v>
      </c>
      <c r="AU89" s="129" t="s">
        <v>71</v>
      </c>
      <c r="AV89" s="9" t="s">
        <v>80</v>
      </c>
      <c r="AW89" s="9" t="s">
        <v>33</v>
      </c>
      <c r="AX89" s="9" t="s">
        <v>78</v>
      </c>
      <c r="AY89" s="129" t="s">
        <v>133</v>
      </c>
    </row>
    <row r="90" spans="2:65" s="1" customFormat="1" ht="24.2" customHeight="1">
      <c r="B90" s="29"/>
      <c r="C90" s="109" t="s">
        <v>80</v>
      </c>
      <c r="D90" s="109" t="s">
        <v>127</v>
      </c>
      <c r="E90" s="110" t="s">
        <v>185</v>
      </c>
      <c r="F90" s="111" t="s">
        <v>186</v>
      </c>
      <c r="G90" s="112" t="s">
        <v>130</v>
      </c>
      <c r="H90" s="113">
        <v>1590</v>
      </c>
      <c r="I90" s="114"/>
      <c r="J90" s="115">
        <f>ROUND(I90*H90,2)</f>
        <v>0</v>
      </c>
      <c r="K90" s="111" t="s">
        <v>131</v>
      </c>
      <c r="L90" s="29"/>
      <c r="M90" s="116" t="s">
        <v>19</v>
      </c>
      <c r="N90" s="117" t="s">
        <v>42</v>
      </c>
      <c r="P90" s="118">
        <f>O90*H90</f>
        <v>0</v>
      </c>
      <c r="Q90" s="118">
        <v>0</v>
      </c>
      <c r="R90" s="118">
        <f>Q90*H90</f>
        <v>0</v>
      </c>
      <c r="S90" s="118">
        <v>0</v>
      </c>
      <c r="T90" s="119">
        <f>S90*H90</f>
        <v>0</v>
      </c>
      <c r="AR90" s="120" t="s">
        <v>132</v>
      </c>
      <c r="AT90" s="120" t="s">
        <v>127</v>
      </c>
      <c r="AU90" s="120" t="s">
        <v>71</v>
      </c>
      <c r="AY90" s="14" t="s">
        <v>133</v>
      </c>
      <c r="BE90" s="121">
        <f>IF(N90="základní",J90,0)</f>
        <v>0</v>
      </c>
      <c r="BF90" s="121">
        <f>IF(N90="snížená",J90,0)</f>
        <v>0</v>
      </c>
      <c r="BG90" s="121">
        <f>IF(N90="zákl. přenesená",J90,0)</f>
        <v>0</v>
      </c>
      <c r="BH90" s="121">
        <f>IF(N90="sníž. přenesená",J90,0)</f>
        <v>0</v>
      </c>
      <c r="BI90" s="121">
        <f>IF(N90="nulová",J90,0)</f>
        <v>0</v>
      </c>
      <c r="BJ90" s="14" t="s">
        <v>78</v>
      </c>
      <c r="BK90" s="121">
        <f>ROUND(I90*H90,2)</f>
        <v>0</v>
      </c>
      <c r="BL90" s="14" t="s">
        <v>132</v>
      </c>
      <c r="BM90" s="120" t="s">
        <v>534</v>
      </c>
    </row>
    <row r="91" spans="2:65" s="1" customFormat="1" ht="19.5">
      <c r="B91" s="29"/>
      <c r="D91" s="122" t="s">
        <v>135</v>
      </c>
      <c r="F91" s="123" t="s">
        <v>188</v>
      </c>
      <c r="I91" s="124"/>
      <c r="L91" s="29"/>
      <c r="M91" s="125"/>
      <c r="T91" s="50"/>
      <c r="AT91" s="14" t="s">
        <v>135</v>
      </c>
      <c r="AU91" s="14" t="s">
        <v>71</v>
      </c>
    </row>
    <row r="92" spans="2:65" s="1" customFormat="1" ht="11.25">
      <c r="B92" s="29"/>
      <c r="D92" s="126" t="s">
        <v>137</v>
      </c>
      <c r="F92" s="127" t="s">
        <v>189</v>
      </c>
      <c r="I92" s="124"/>
      <c r="L92" s="29"/>
      <c r="M92" s="125"/>
      <c r="T92" s="50"/>
      <c r="AT92" s="14" t="s">
        <v>137</v>
      </c>
      <c r="AU92" s="14" t="s">
        <v>71</v>
      </c>
    </row>
    <row r="93" spans="2:65" s="9" customFormat="1" ht="11.25">
      <c r="B93" s="128"/>
      <c r="D93" s="122" t="s">
        <v>139</v>
      </c>
      <c r="E93" s="129" t="s">
        <v>19</v>
      </c>
      <c r="F93" s="130" t="s">
        <v>522</v>
      </c>
      <c r="H93" s="131">
        <v>1590</v>
      </c>
      <c r="I93" s="132"/>
      <c r="L93" s="128"/>
      <c r="M93" s="133"/>
      <c r="T93" s="134"/>
      <c r="AT93" s="129" t="s">
        <v>139</v>
      </c>
      <c r="AU93" s="129" t="s">
        <v>71</v>
      </c>
      <c r="AV93" s="9" t="s">
        <v>80</v>
      </c>
      <c r="AW93" s="9" t="s">
        <v>33</v>
      </c>
      <c r="AX93" s="9" t="s">
        <v>78</v>
      </c>
      <c r="AY93" s="129" t="s">
        <v>133</v>
      </c>
    </row>
    <row r="94" spans="2:65" s="1" customFormat="1" ht="16.5" customHeight="1">
      <c r="B94" s="29"/>
      <c r="C94" s="109" t="s">
        <v>146</v>
      </c>
      <c r="D94" s="109" t="s">
        <v>127</v>
      </c>
      <c r="E94" s="110" t="s">
        <v>491</v>
      </c>
      <c r="F94" s="111" t="s">
        <v>195</v>
      </c>
      <c r="G94" s="112" t="s">
        <v>196</v>
      </c>
      <c r="H94" s="113">
        <v>2.3849999999999998</v>
      </c>
      <c r="I94" s="114"/>
      <c r="J94" s="115">
        <f>ROUND(I94*H94,2)</f>
        <v>0</v>
      </c>
      <c r="K94" s="111" t="s">
        <v>19</v>
      </c>
      <c r="L94" s="29"/>
      <c r="M94" s="116" t="s">
        <v>19</v>
      </c>
      <c r="N94" s="117" t="s">
        <v>42</v>
      </c>
      <c r="P94" s="118">
        <f>O94*H94</f>
        <v>0</v>
      </c>
      <c r="Q94" s="118">
        <v>0</v>
      </c>
      <c r="R94" s="118">
        <f>Q94*H94</f>
        <v>0</v>
      </c>
      <c r="S94" s="118">
        <v>0</v>
      </c>
      <c r="T94" s="119">
        <f>S94*H94</f>
        <v>0</v>
      </c>
      <c r="AR94" s="120" t="s">
        <v>132</v>
      </c>
      <c r="AT94" s="120" t="s">
        <v>127</v>
      </c>
      <c r="AU94" s="120" t="s">
        <v>71</v>
      </c>
      <c r="AY94" s="14" t="s">
        <v>133</v>
      </c>
      <c r="BE94" s="121">
        <f>IF(N94="základní",J94,0)</f>
        <v>0</v>
      </c>
      <c r="BF94" s="121">
        <f>IF(N94="snížená",J94,0)</f>
        <v>0</v>
      </c>
      <c r="BG94" s="121">
        <f>IF(N94="zákl. přenesená",J94,0)</f>
        <v>0</v>
      </c>
      <c r="BH94" s="121">
        <f>IF(N94="sníž. přenesená",J94,0)</f>
        <v>0</v>
      </c>
      <c r="BI94" s="121">
        <f>IF(N94="nulová",J94,0)</f>
        <v>0</v>
      </c>
      <c r="BJ94" s="14" t="s">
        <v>78</v>
      </c>
      <c r="BK94" s="121">
        <f>ROUND(I94*H94,2)</f>
        <v>0</v>
      </c>
      <c r="BL94" s="14" t="s">
        <v>132</v>
      </c>
      <c r="BM94" s="120" t="s">
        <v>535</v>
      </c>
    </row>
    <row r="95" spans="2:65" s="1" customFormat="1" ht="11.25">
      <c r="B95" s="29"/>
      <c r="D95" s="122" t="s">
        <v>135</v>
      </c>
      <c r="F95" s="123" t="s">
        <v>195</v>
      </c>
      <c r="I95" s="124"/>
      <c r="L95" s="29"/>
      <c r="M95" s="125"/>
      <c r="T95" s="50"/>
      <c r="AT95" s="14" t="s">
        <v>135</v>
      </c>
      <c r="AU95" s="14" t="s">
        <v>71</v>
      </c>
    </row>
    <row r="96" spans="2:65" s="9" customFormat="1" ht="11.25">
      <c r="B96" s="128"/>
      <c r="D96" s="122" t="s">
        <v>139</v>
      </c>
      <c r="E96" s="129" t="s">
        <v>19</v>
      </c>
      <c r="F96" s="130" t="s">
        <v>524</v>
      </c>
      <c r="H96" s="131">
        <v>2.3849999999999998</v>
      </c>
      <c r="I96" s="132"/>
      <c r="L96" s="128"/>
      <c r="M96" s="133"/>
      <c r="T96" s="134"/>
      <c r="AT96" s="129" t="s">
        <v>139</v>
      </c>
      <c r="AU96" s="129" t="s">
        <v>71</v>
      </c>
      <c r="AV96" s="9" t="s">
        <v>80</v>
      </c>
      <c r="AW96" s="9" t="s">
        <v>33</v>
      </c>
      <c r="AX96" s="9" t="s">
        <v>78</v>
      </c>
      <c r="AY96" s="129" t="s">
        <v>133</v>
      </c>
    </row>
    <row r="97" spans="2:65" s="1" customFormat="1" ht="16.5" customHeight="1">
      <c r="B97" s="29"/>
      <c r="C97" s="109" t="s">
        <v>132</v>
      </c>
      <c r="D97" s="109" t="s">
        <v>127</v>
      </c>
      <c r="E97" s="110" t="s">
        <v>500</v>
      </c>
      <c r="F97" s="111" t="s">
        <v>501</v>
      </c>
      <c r="G97" s="112" t="s">
        <v>203</v>
      </c>
      <c r="H97" s="113">
        <v>196</v>
      </c>
      <c r="I97" s="114"/>
      <c r="J97" s="115">
        <f>ROUND(I97*H97,2)</f>
        <v>0</v>
      </c>
      <c r="K97" s="111" t="s">
        <v>131</v>
      </c>
      <c r="L97" s="29"/>
      <c r="M97" s="116" t="s">
        <v>19</v>
      </c>
      <c r="N97" s="117" t="s">
        <v>42</v>
      </c>
      <c r="P97" s="118">
        <f>O97*H97</f>
        <v>0</v>
      </c>
      <c r="Q97" s="118">
        <v>2.0000000000000002E-5</v>
      </c>
      <c r="R97" s="118">
        <f>Q97*H97</f>
        <v>3.9200000000000007E-3</v>
      </c>
      <c r="S97" s="118">
        <v>0</v>
      </c>
      <c r="T97" s="119">
        <f>S97*H97</f>
        <v>0</v>
      </c>
      <c r="AR97" s="120" t="s">
        <v>132</v>
      </c>
      <c r="AT97" s="120" t="s">
        <v>127</v>
      </c>
      <c r="AU97" s="120" t="s">
        <v>71</v>
      </c>
      <c r="AY97" s="14" t="s">
        <v>133</v>
      </c>
      <c r="BE97" s="121">
        <f>IF(N97="základní",J97,0)</f>
        <v>0</v>
      </c>
      <c r="BF97" s="121">
        <f>IF(N97="snížená",J97,0)</f>
        <v>0</v>
      </c>
      <c r="BG97" s="121">
        <f>IF(N97="zákl. přenesená",J97,0)</f>
        <v>0</v>
      </c>
      <c r="BH97" s="121">
        <f>IF(N97="sníž. přenesená",J97,0)</f>
        <v>0</v>
      </c>
      <c r="BI97" s="121">
        <f>IF(N97="nulová",J97,0)</f>
        <v>0</v>
      </c>
      <c r="BJ97" s="14" t="s">
        <v>78</v>
      </c>
      <c r="BK97" s="121">
        <f>ROUND(I97*H97,2)</f>
        <v>0</v>
      </c>
      <c r="BL97" s="14" t="s">
        <v>132</v>
      </c>
      <c r="BM97" s="120" t="s">
        <v>536</v>
      </c>
    </row>
    <row r="98" spans="2:65" s="1" customFormat="1" ht="11.25">
      <c r="B98" s="29"/>
      <c r="D98" s="122" t="s">
        <v>135</v>
      </c>
      <c r="F98" s="123" t="s">
        <v>503</v>
      </c>
      <c r="I98" s="124"/>
      <c r="L98" s="29"/>
      <c r="M98" s="125"/>
      <c r="T98" s="50"/>
      <c r="AT98" s="14" t="s">
        <v>135</v>
      </c>
      <c r="AU98" s="14" t="s">
        <v>71</v>
      </c>
    </row>
    <row r="99" spans="2:65" s="1" customFormat="1" ht="11.25">
      <c r="B99" s="29"/>
      <c r="D99" s="126" t="s">
        <v>137</v>
      </c>
      <c r="F99" s="127" t="s">
        <v>504</v>
      </c>
      <c r="I99" s="124"/>
      <c r="L99" s="29"/>
      <c r="M99" s="125"/>
      <c r="T99" s="50"/>
      <c r="AT99" s="14" t="s">
        <v>137</v>
      </c>
      <c r="AU99" s="14" t="s">
        <v>71</v>
      </c>
    </row>
    <row r="100" spans="2:65" s="11" customFormat="1" ht="22.5">
      <c r="B100" s="152"/>
      <c r="D100" s="122" t="s">
        <v>139</v>
      </c>
      <c r="E100" s="153" t="s">
        <v>19</v>
      </c>
      <c r="F100" s="154" t="s">
        <v>505</v>
      </c>
      <c r="H100" s="153" t="s">
        <v>19</v>
      </c>
      <c r="I100" s="155"/>
      <c r="L100" s="152"/>
      <c r="M100" s="156"/>
      <c r="T100" s="157"/>
      <c r="AT100" s="153" t="s">
        <v>139</v>
      </c>
      <c r="AU100" s="153" t="s">
        <v>71</v>
      </c>
      <c r="AV100" s="11" t="s">
        <v>78</v>
      </c>
      <c r="AW100" s="11" t="s">
        <v>33</v>
      </c>
      <c r="AX100" s="11" t="s">
        <v>71</v>
      </c>
      <c r="AY100" s="153" t="s">
        <v>133</v>
      </c>
    </row>
    <row r="101" spans="2:65" s="9" customFormat="1" ht="11.25">
      <c r="B101" s="128"/>
      <c r="D101" s="122" t="s">
        <v>139</v>
      </c>
      <c r="E101" s="129" t="s">
        <v>19</v>
      </c>
      <c r="F101" s="130" t="s">
        <v>506</v>
      </c>
      <c r="H101" s="131">
        <v>196</v>
      </c>
      <c r="I101" s="132"/>
      <c r="L101" s="128"/>
      <c r="M101" s="133"/>
      <c r="T101" s="134"/>
      <c r="AT101" s="129" t="s">
        <v>139</v>
      </c>
      <c r="AU101" s="129" t="s">
        <v>71</v>
      </c>
      <c r="AV101" s="9" t="s">
        <v>80</v>
      </c>
      <c r="AW101" s="9" t="s">
        <v>33</v>
      </c>
      <c r="AX101" s="9" t="s">
        <v>78</v>
      </c>
      <c r="AY101" s="129" t="s">
        <v>133</v>
      </c>
    </row>
    <row r="102" spans="2:65" s="1" customFormat="1" ht="24.2" customHeight="1">
      <c r="B102" s="29"/>
      <c r="C102" s="109" t="s">
        <v>157</v>
      </c>
      <c r="D102" s="109" t="s">
        <v>127</v>
      </c>
      <c r="E102" s="110" t="s">
        <v>507</v>
      </c>
      <c r="F102" s="111" t="s">
        <v>508</v>
      </c>
      <c r="G102" s="112" t="s">
        <v>203</v>
      </c>
      <c r="H102" s="113">
        <v>1460</v>
      </c>
      <c r="I102" s="114"/>
      <c r="J102" s="115">
        <f>ROUND(I102*H102,2)</f>
        <v>0</v>
      </c>
      <c r="K102" s="111" t="s">
        <v>131</v>
      </c>
      <c r="L102" s="29"/>
      <c r="M102" s="116" t="s">
        <v>19</v>
      </c>
      <c r="N102" s="117" t="s">
        <v>42</v>
      </c>
      <c r="P102" s="118">
        <f>O102*H102</f>
        <v>0</v>
      </c>
      <c r="Q102" s="118">
        <v>0</v>
      </c>
      <c r="R102" s="118">
        <f>Q102*H102</f>
        <v>0</v>
      </c>
      <c r="S102" s="118">
        <v>0</v>
      </c>
      <c r="T102" s="119">
        <f>S102*H102</f>
        <v>0</v>
      </c>
      <c r="AR102" s="120" t="s">
        <v>132</v>
      </c>
      <c r="AT102" s="120" t="s">
        <v>127</v>
      </c>
      <c r="AU102" s="120" t="s">
        <v>71</v>
      </c>
      <c r="AY102" s="14" t="s">
        <v>133</v>
      </c>
      <c r="BE102" s="121">
        <f>IF(N102="základní",J102,0)</f>
        <v>0</v>
      </c>
      <c r="BF102" s="121">
        <f>IF(N102="snížená",J102,0)</f>
        <v>0</v>
      </c>
      <c r="BG102" s="121">
        <f>IF(N102="zákl. přenesená",J102,0)</f>
        <v>0</v>
      </c>
      <c r="BH102" s="121">
        <f>IF(N102="sníž. přenesená",J102,0)</f>
        <v>0</v>
      </c>
      <c r="BI102" s="121">
        <f>IF(N102="nulová",J102,0)</f>
        <v>0</v>
      </c>
      <c r="BJ102" s="14" t="s">
        <v>78</v>
      </c>
      <c r="BK102" s="121">
        <f>ROUND(I102*H102,2)</f>
        <v>0</v>
      </c>
      <c r="BL102" s="14" t="s">
        <v>132</v>
      </c>
      <c r="BM102" s="120" t="s">
        <v>537</v>
      </c>
    </row>
    <row r="103" spans="2:65" s="1" customFormat="1" ht="19.5">
      <c r="B103" s="29"/>
      <c r="D103" s="122" t="s">
        <v>135</v>
      </c>
      <c r="F103" s="123" t="s">
        <v>510</v>
      </c>
      <c r="I103" s="124"/>
      <c r="L103" s="29"/>
      <c r="M103" s="125"/>
      <c r="T103" s="50"/>
      <c r="AT103" s="14" t="s">
        <v>135</v>
      </c>
      <c r="AU103" s="14" t="s">
        <v>71</v>
      </c>
    </row>
    <row r="104" spans="2:65" s="1" customFormat="1" ht="11.25">
      <c r="B104" s="29"/>
      <c r="D104" s="126" t="s">
        <v>137</v>
      </c>
      <c r="F104" s="127" t="s">
        <v>511</v>
      </c>
      <c r="I104" s="124"/>
      <c r="L104" s="29"/>
      <c r="M104" s="125"/>
      <c r="T104" s="50"/>
      <c r="AT104" s="14" t="s">
        <v>137</v>
      </c>
      <c r="AU104" s="14" t="s">
        <v>71</v>
      </c>
    </row>
    <row r="105" spans="2:65" s="9" customFormat="1" ht="11.25">
      <c r="B105" s="128"/>
      <c r="D105" s="122" t="s">
        <v>139</v>
      </c>
      <c r="E105" s="129" t="s">
        <v>19</v>
      </c>
      <c r="F105" s="130" t="s">
        <v>512</v>
      </c>
      <c r="H105" s="131">
        <v>1460</v>
      </c>
      <c r="I105" s="132"/>
      <c r="L105" s="128"/>
      <c r="M105" s="133"/>
      <c r="T105" s="134"/>
      <c r="AT105" s="129" t="s">
        <v>139</v>
      </c>
      <c r="AU105" s="129" t="s">
        <v>71</v>
      </c>
      <c r="AV105" s="9" t="s">
        <v>80</v>
      </c>
      <c r="AW105" s="9" t="s">
        <v>33</v>
      </c>
      <c r="AX105" s="9" t="s">
        <v>78</v>
      </c>
      <c r="AY105" s="129" t="s">
        <v>133</v>
      </c>
    </row>
    <row r="106" spans="2:65" s="1" customFormat="1" ht="16.5" customHeight="1">
      <c r="B106" s="29"/>
      <c r="C106" s="109" t="s">
        <v>164</v>
      </c>
      <c r="D106" s="109" t="s">
        <v>127</v>
      </c>
      <c r="E106" s="110" t="s">
        <v>428</v>
      </c>
      <c r="F106" s="111" t="s">
        <v>429</v>
      </c>
      <c r="G106" s="112" t="s">
        <v>423</v>
      </c>
      <c r="H106" s="113">
        <v>56.28</v>
      </c>
      <c r="I106" s="114"/>
      <c r="J106" s="115">
        <f>ROUND(I106*H106,2)</f>
        <v>0</v>
      </c>
      <c r="K106" s="111" t="s">
        <v>131</v>
      </c>
      <c r="L106" s="29"/>
      <c r="M106" s="116" t="s">
        <v>19</v>
      </c>
      <c r="N106" s="117" t="s">
        <v>42</v>
      </c>
      <c r="P106" s="118">
        <f>O106*H106</f>
        <v>0</v>
      </c>
      <c r="Q106" s="118">
        <v>0</v>
      </c>
      <c r="R106" s="118">
        <f>Q106*H106</f>
        <v>0</v>
      </c>
      <c r="S106" s="118">
        <v>0</v>
      </c>
      <c r="T106" s="119">
        <f>S106*H106</f>
        <v>0</v>
      </c>
      <c r="AR106" s="120" t="s">
        <v>132</v>
      </c>
      <c r="AT106" s="120" t="s">
        <v>127</v>
      </c>
      <c r="AU106" s="120" t="s">
        <v>71</v>
      </c>
      <c r="AY106" s="14" t="s">
        <v>133</v>
      </c>
      <c r="BE106" s="121">
        <f>IF(N106="základní",J106,0)</f>
        <v>0</v>
      </c>
      <c r="BF106" s="121">
        <f>IF(N106="snížená",J106,0)</f>
        <v>0</v>
      </c>
      <c r="BG106" s="121">
        <f>IF(N106="zákl. přenesená",J106,0)</f>
        <v>0</v>
      </c>
      <c r="BH106" s="121">
        <f>IF(N106="sníž. přenesená",J106,0)</f>
        <v>0</v>
      </c>
      <c r="BI106" s="121">
        <f>IF(N106="nulová",J106,0)</f>
        <v>0</v>
      </c>
      <c r="BJ106" s="14" t="s">
        <v>78</v>
      </c>
      <c r="BK106" s="121">
        <f>ROUND(I106*H106,2)</f>
        <v>0</v>
      </c>
      <c r="BL106" s="14" t="s">
        <v>132</v>
      </c>
      <c r="BM106" s="120" t="s">
        <v>538</v>
      </c>
    </row>
    <row r="107" spans="2:65" s="1" customFormat="1" ht="11.25">
      <c r="B107" s="29"/>
      <c r="D107" s="122" t="s">
        <v>135</v>
      </c>
      <c r="F107" s="123" t="s">
        <v>431</v>
      </c>
      <c r="I107" s="124"/>
      <c r="L107" s="29"/>
      <c r="M107" s="125"/>
      <c r="T107" s="50"/>
      <c r="AT107" s="14" t="s">
        <v>135</v>
      </c>
      <c r="AU107" s="14" t="s">
        <v>71</v>
      </c>
    </row>
    <row r="108" spans="2:65" s="1" customFormat="1" ht="11.25">
      <c r="B108" s="29"/>
      <c r="D108" s="126" t="s">
        <v>137</v>
      </c>
      <c r="F108" s="127" t="s">
        <v>432</v>
      </c>
      <c r="I108" s="124"/>
      <c r="L108" s="29"/>
      <c r="M108" s="125"/>
      <c r="T108" s="50"/>
      <c r="AT108" s="14" t="s">
        <v>137</v>
      </c>
      <c r="AU108" s="14" t="s">
        <v>71</v>
      </c>
    </row>
    <row r="109" spans="2:65" s="9" customFormat="1" ht="22.5">
      <c r="B109" s="128"/>
      <c r="D109" s="122" t="s">
        <v>139</v>
      </c>
      <c r="E109" s="129" t="s">
        <v>19</v>
      </c>
      <c r="F109" s="130" t="s">
        <v>528</v>
      </c>
      <c r="H109" s="131">
        <v>56.28</v>
      </c>
      <c r="I109" s="132"/>
      <c r="L109" s="128"/>
      <c r="M109" s="133"/>
      <c r="T109" s="134"/>
      <c r="AT109" s="129" t="s">
        <v>139</v>
      </c>
      <c r="AU109" s="129" t="s">
        <v>71</v>
      </c>
      <c r="AV109" s="9" t="s">
        <v>80</v>
      </c>
      <c r="AW109" s="9" t="s">
        <v>33</v>
      </c>
      <c r="AX109" s="9" t="s">
        <v>78</v>
      </c>
      <c r="AY109" s="129" t="s">
        <v>133</v>
      </c>
    </row>
    <row r="110" spans="2:65" s="1" customFormat="1" ht="21.75" customHeight="1">
      <c r="B110" s="29"/>
      <c r="C110" s="109" t="s">
        <v>172</v>
      </c>
      <c r="D110" s="109" t="s">
        <v>127</v>
      </c>
      <c r="E110" s="110" t="s">
        <v>435</v>
      </c>
      <c r="F110" s="111" t="s">
        <v>436</v>
      </c>
      <c r="G110" s="112" t="s">
        <v>423</v>
      </c>
      <c r="H110" s="113">
        <v>56.28</v>
      </c>
      <c r="I110" s="114"/>
      <c r="J110" s="115">
        <f>ROUND(I110*H110,2)</f>
        <v>0</v>
      </c>
      <c r="K110" s="111" t="s">
        <v>131</v>
      </c>
      <c r="L110" s="29"/>
      <c r="M110" s="116" t="s">
        <v>19</v>
      </c>
      <c r="N110" s="117" t="s">
        <v>42</v>
      </c>
      <c r="P110" s="118">
        <f>O110*H110</f>
        <v>0</v>
      </c>
      <c r="Q110" s="118">
        <v>0</v>
      </c>
      <c r="R110" s="118">
        <f>Q110*H110</f>
        <v>0</v>
      </c>
      <c r="S110" s="118">
        <v>0</v>
      </c>
      <c r="T110" s="119">
        <f>S110*H110</f>
        <v>0</v>
      </c>
      <c r="AR110" s="120" t="s">
        <v>132</v>
      </c>
      <c r="AT110" s="120" t="s">
        <v>127</v>
      </c>
      <c r="AU110" s="120" t="s">
        <v>71</v>
      </c>
      <c r="AY110" s="14" t="s">
        <v>133</v>
      </c>
      <c r="BE110" s="121">
        <f>IF(N110="základní",J110,0)</f>
        <v>0</v>
      </c>
      <c r="BF110" s="121">
        <f>IF(N110="snížená",J110,0)</f>
        <v>0</v>
      </c>
      <c r="BG110" s="121">
        <f>IF(N110="zákl. přenesená",J110,0)</f>
        <v>0</v>
      </c>
      <c r="BH110" s="121">
        <f>IF(N110="sníž. přenesená",J110,0)</f>
        <v>0</v>
      </c>
      <c r="BI110" s="121">
        <f>IF(N110="nulová",J110,0)</f>
        <v>0</v>
      </c>
      <c r="BJ110" s="14" t="s">
        <v>78</v>
      </c>
      <c r="BK110" s="121">
        <f>ROUND(I110*H110,2)</f>
        <v>0</v>
      </c>
      <c r="BL110" s="14" t="s">
        <v>132</v>
      </c>
      <c r="BM110" s="120" t="s">
        <v>539</v>
      </c>
    </row>
    <row r="111" spans="2:65" s="1" customFormat="1" ht="11.25">
      <c r="B111" s="29"/>
      <c r="D111" s="122" t="s">
        <v>135</v>
      </c>
      <c r="F111" s="123" t="s">
        <v>438</v>
      </c>
      <c r="I111" s="124"/>
      <c r="L111" s="29"/>
      <c r="M111" s="125"/>
      <c r="T111" s="50"/>
      <c r="AT111" s="14" t="s">
        <v>135</v>
      </c>
      <c r="AU111" s="14" t="s">
        <v>71</v>
      </c>
    </row>
    <row r="112" spans="2:65" s="1" customFormat="1" ht="11.25">
      <c r="B112" s="29"/>
      <c r="D112" s="126" t="s">
        <v>137</v>
      </c>
      <c r="F112" s="127" t="s">
        <v>439</v>
      </c>
      <c r="I112" s="124"/>
      <c r="L112" s="29"/>
      <c r="M112" s="125"/>
      <c r="T112" s="50"/>
      <c r="AT112" s="14" t="s">
        <v>137</v>
      </c>
      <c r="AU112" s="14" t="s">
        <v>71</v>
      </c>
    </row>
    <row r="113" spans="2:65" s="1" customFormat="1" ht="24.2" customHeight="1">
      <c r="B113" s="29"/>
      <c r="C113" s="109" t="s">
        <v>177</v>
      </c>
      <c r="D113" s="109" t="s">
        <v>127</v>
      </c>
      <c r="E113" s="110" t="s">
        <v>441</v>
      </c>
      <c r="F113" s="111" t="s">
        <v>442</v>
      </c>
      <c r="G113" s="112" t="s">
        <v>423</v>
      </c>
      <c r="H113" s="113">
        <v>168.84</v>
      </c>
      <c r="I113" s="114"/>
      <c r="J113" s="115">
        <f>ROUND(I113*H113,2)</f>
        <v>0</v>
      </c>
      <c r="K113" s="111" t="s">
        <v>131</v>
      </c>
      <c r="L113" s="29"/>
      <c r="M113" s="116" t="s">
        <v>19</v>
      </c>
      <c r="N113" s="117" t="s">
        <v>42</v>
      </c>
      <c r="P113" s="118">
        <f>O113*H113</f>
        <v>0</v>
      </c>
      <c r="Q113" s="118">
        <v>0</v>
      </c>
      <c r="R113" s="118">
        <f>Q113*H113</f>
        <v>0</v>
      </c>
      <c r="S113" s="118">
        <v>0</v>
      </c>
      <c r="T113" s="119">
        <f>S113*H113</f>
        <v>0</v>
      </c>
      <c r="AR113" s="120" t="s">
        <v>132</v>
      </c>
      <c r="AT113" s="120" t="s">
        <v>127</v>
      </c>
      <c r="AU113" s="120" t="s">
        <v>71</v>
      </c>
      <c r="AY113" s="14" t="s">
        <v>133</v>
      </c>
      <c r="BE113" s="121">
        <f>IF(N113="základní",J113,0)</f>
        <v>0</v>
      </c>
      <c r="BF113" s="121">
        <f>IF(N113="snížená",J113,0)</f>
        <v>0</v>
      </c>
      <c r="BG113" s="121">
        <f>IF(N113="zákl. přenesená",J113,0)</f>
        <v>0</v>
      </c>
      <c r="BH113" s="121">
        <f>IF(N113="sníž. přenesená",J113,0)</f>
        <v>0</v>
      </c>
      <c r="BI113" s="121">
        <f>IF(N113="nulová",J113,0)</f>
        <v>0</v>
      </c>
      <c r="BJ113" s="14" t="s">
        <v>78</v>
      </c>
      <c r="BK113" s="121">
        <f>ROUND(I113*H113,2)</f>
        <v>0</v>
      </c>
      <c r="BL113" s="14" t="s">
        <v>132</v>
      </c>
      <c r="BM113" s="120" t="s">
        <v>540</v>
      </c>
    </row>
    <row r="114" spans="2:65" s="1" customFormat="1" ht="19.5">
      <c r="B114" s="29"/>
      <c r="D114" s="122" t="s">
        <v>135</v>
      </c>
      <c r="F114" s="123" t="s">
        <v>444</v>
      </c>
      <c r="I114" s="124"/>
      <c r="L114" s="29"/>
      <c r="M114" s="125"/>
      <c r="T114" s="50"/>
      <c r="AT114" s="14" t="s">
        <v>135</v>
      </c>
      <c r="AU114" s="14" t="s">
        <v>71</v>
      </c>
    </row>
    <row r="115" spans="2:65" s="1" customFormat="1" ht="11.25">
      <c r="B115" s="29"/>
      <c r="D115" s="126" t="s">
        <v>137</v>
      </c>
      <c r="F115" s="127" t="s">
        <v>445</v>
      </c>
      <c r="I115" s="124"/>
      <c r="L115" s="29"/>
      <c r="M115" s="125"/>
      <c r="T115" s="50"/>
      <c r="AT115" s="14" t="s">
        <v>137</v>
      </c>
      <c r="AU115" s="14" t="s">
        <v>71</v>
      </c>
    </row>
    <row r="116" spans="2:65" s="9" customFormat="1" ht="11.25">
      <c r="B116" s="128"/>
      <c r="D116" s="122" t="s">
        <v>139</v>
      </c>
      <c r="E116" s="129" t="s">
        <v>19</v>
      </c>
      <c r="F116" s="130" t="s">
        <v>531</v>
      </c>
      <c r="H116" s="131">
        <v>168.84</v>
      </c>
      <c r="I116" s="132"/>
      <c r="L116" s="128"/>
      <c r="M116" s="133"/>
      <c r="T116" s="134"/>
      <c r="AT116" s="129" t="s">
        <v>139</v>
      </c>
      <c r="AU116" s="129" t="s">
        <v>71</v>
      </c>
      <c r="AV116" s="9" t="s">
        <v>80</v>
      </c>
      <c r="AW116" s="9" t="s">
        <v>33</v>
      </c>
      <c r="AX116" s="9" t="s">
        <v>78</v>
      </c>
      <c r="AY116" s="129" t="s">
        <v>133</v>
      </c>
    </row>
    <row r="117" spans="2:65" s="1" customFormat="1" ht="21.75" customHeight="1">
      <c r="B117" s="29"/>
      <c r="C117" s="109" t="s">
        <v>184</v>
      </c>
      <c r="D117" s="109" t="s">
        <v>127</v>
      </c>
      <c r="E117" s="110" t="s">
        <v>541</v>
      </c>
      <c r="F117" s="111" t="s">
        <v>542</v>
      </c>
      <c r="G117" s="112" t="s">
        <v>203</v>
      </c>
      <c r="H117" s="113">
        <v>76</v>
      </c>
      <c r="I117" s="114"/>
      <c r="J117" s="115">
        <f>ROUND(I117*H117,2)</f>
        <v>0</v>
      </c>
      <c r="K117" s="111" t="s">
        <v>131</v>
      </c>
      <c r="L117" s="29"/>
      <c r="M117" s="116" t="s">
        <v>19</v>
      </c>
      <c r="N117" s="117" t="s">
        <v>42</v>
      </c>
      <c r="P117" s="118">
        <f>O117*H117</f>
        <v>0</v>
      </c>
      <c r="Q117" s="118">
        <v>0</v>
      </c>
      <c r="R117" s="118">
        <f>Q117*H117</f>
        <v>0</v>
      </c>
      <c r="S117" s="118">
        <v>0</v>
      </c>
      <c r="T117" s="119">
        <f>S117*H117</f>
        <v>0</v>
      </c>
      <c r="AR117" s="120" t="s">
        <v>132</v>
      </c>
      <c r="AT117" s="120" t="s">
        <v>127</v>
      </c>
      <c r="AU117" s="120" t="s">
        <v>71</v>
      </c>
      <c r="AY117" s="14" t="s">
        <v>133</v>
      </c>
      <c r="BE117" s="121">
        <f>IF(N117="základní",J117,0)</f>
        <v>0</v>
      </c>
      <c r="BF117" s="121">
        <f>IF(N117="snížená",J117,0)</f>
        <v>0</v>
      </c>
      <c r="BG117" s="121">
        <f>IF(N117="zákl. přenesená",J117,0)</f>
        <v>0</v>
      </c>
      <c r="BH117" s="121">
        <f>IF(N117="sníž. přenesená",J117,0)</f>
        <v>0</v>
      </c>
      <c r="BI117" s="121">
        <f>IF(N117="nulová",J117,0)</f>
        <v>0</v>
      </c>
      <c r="BJ117" s="14" t="s">
        <v>78</v>
      </c>
      <c r="BK117" s="121">
        <f>ROUND(I117*H117,2)</f>
        <v>0</v>
      </c>
      <c r="BL117" s="14" t="s">
        <v>132</v>
      </c>
      <c r="BM117" s="120" t="s">
        <v>543</v>
      </c>
    </row>
    <row r="118" spans="2:65" s="1" customFormat="1" ht="19.5">
      <c r="B118" s="29"/>
      <c r="D118" s="122" t="s">
        <v>135</v>
      </c>
      <c r="F118" s="123" t="s">
        <v>544</v>
      </c>
      <c r="I118" s="124"/>
      <c r="L118" s="29"/>
      <c r="M118" s="125"/>
      <c r="T118" s="50"/>
      <c r="AT118" s="14" t="s">
        <v>135</v>
      </c>
      <c r="AU118" s="14" t="s">
        <v>71</v>
      </c>
    </row>
    <row r="119" spans="2:65" s="1" customFormat="1" ht="11.25">
      <c r="B119" s="29"/>
      <c r="D119" s="126" t="s">
        <v>137</v>
      </c>
      <c r="F119" s="127" t="s">
        <v>545</v>
      </c>
      <c r="I119" s="124"/>
      <c r="L119" s="29"/>
      <c r="M119" s="125"/>
      <c r="T119" s="50"/>
      <c r="AT119" s="14" t="s">
        <v>137</v>
      </c>
      <c r="AU119" s="14" t="s">
        <v>71</v>
      </c>
    </row>
    <row r="120" spans="2:65" s="9" customFormat="1" ht="11.25">
      <c r="B120" s="128"/>
      <c r="D120" s="122" t="s">
        <v>139</v>
      </c>
      <c r="E120" s="129" t="s">
        <v>19</v>
      </c>
      <c r="F120" s="130" t="s">
        <v>546</v>
      </c>
      <c r="H120" s="131">
        <v>76</v>
      </c>
      <c r="I120" s="132"/>
      <c r="L120" s="128"/>
      <c r="M120" s="161"/>
      <c r="N120" s="162"/>
      <c r="O120" s="162"/>
      <c r="P120" s="162"/>
      <c r="Q120" s="162"/>
      <c r="R120" s="162"/>
      <c r="S120" s="162"/>
      <c r="T120" s="163"/>
      <c r="AT120" s="129" t="s">
        <v>139</v>
      </c>
      <c r="AU120" s="129" t="s">
        <v>71</v>
      </c>
      <c r="AV120" s="9" t="s">
        <v>80</v>
      </c>
      <c r="AW120" s="9" t="s">
        <v>33</v>
      </c>
      <c r="AX120" s="9" t="s">
        <v>78</v>
      </c>
      <c r="AY120" s="129" t="s">
        <v>133</v>
      </c>
    </row>
    <row r="121" spans="2:65" s="1" customFormat="1" ht="6.95" customHeight="1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29"/>
    </row>
  </sheetData>
  <sheetProtection algorithmName="SHA-512" hashValue="lzfqQAOQ8fgnb/RMETgrBSu3/wO5Gjox4t8TmJtGBCOqXijEHt4Hp7IXLeQpSreyIQTTNNNt9QSciIXqV93usg==" saltValue="wsPMySchThults09RF3hDZsGYIusSl9+lZr22HlOa+3wTT+p/xlZGkO3LNxybpLJzZCdQojCiQ+uo3NBTVqXow==" spinCount="100000" sheet="1" objects="1" scenarios="1" formatColumns="0" formatRows="0" autoFilter="0"/>
  <autoFilter ref="C84:K120" xr:uid="{00000000-0009-0000-0000-000004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8" r:id="rId1" xr:uid="{00000000-0004-0000-0400-000000000000}"/>
    <hyperlink ref="F92" r:id="rId2" xr:uid="{00000000-0004-0000-0400-000001000000}"/>
    <hyperlink ref="F99" r:id="rId3" xr:uid="{00000000-0004-0000-0400-000002000000}"/>
    <hyperlink ref="F104" r:id="rId4" xr:uid="{00000000-0004-0000-0400-000003000000}"/>
    <hyperlink ref="F108" r:id="rId5" xr:uid="{00000000-0004-0000-0400-000004000000}"/>
    <hyperlink ref="F112" r:id="rId6" xr:uid="{00000000-0004-0000-0400-000005000000}"/>
    <hyperlink ref="F115" r:id="rId7" xr:uid="{00000000-0004-0000-0400-000006000000}"/>
    <hyperlink ref="F119" r:id="rId8" xr:uid="{00000000-0004-0000-04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95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107</v>
      </c>
      <c r="L4" s="17"/>
      <c r="M4" s="88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90" t="str">
        <f>'Rekapitulace stavby'!K6</f>
        <v>Výsadba větrolamů v k.ú. Mikulov na Moravě – I. etapa - část 1.a</v>
      </c>
      <c r="F7" s="291"/>
      <c r="G7" s="291"/>
      <c r="H7" s="291"/>
      <c r="L7" s="17"/>
    </row>
    <row r="8" spans="2:46" ht="12" customHeight="1">
      <c r="B8" s="17"/>
      <c r="D8" s="24" t="s">
        <v>108</v>
      </c>
      <c r="L8" s="17"/>
    </row>
    <row r="9" spans="2:46" s="1" customFormat="1" ht="16.5" customHeight="1">
      <c r="B9" s="29"/>
      <c r="E9" s="290" t="s">
        <v>109</v>
      </c>
      <c r="F9" s="292"/>
      <c r="G9" s="292"/>
      <c r="H9" s="292"/>
      <c r="L9" s="29"/>
    </row>
    <row r="10" spans="2:46" s="1" customFormat="1" ht="12" customHeight="1">
      <c r="B10" s="29"/>
      <c r="D10" s="24" t="s">
        <v>480</v>
      </c>
      <c r="L10" s="29"/>
    </row>
    <row r="11" spans="2:46" s="1" customFormat="1" ht="16.5" customHeight="1">
      <c r="B11" s="29"/>
      <c r="E11" s="254" t="s">
        <v>547</v>
      </c>
      <c r="F11" s="292"/>
      <c r="G11" s="292"/>
      <c r="H11" s="292"/>
      <c r="L11" s="29"/>
    </row>
    <row r="12" spans="2:46" s="1" customFormat="1" ht="11.25">
      <c r="B12" s="29"/>
      <c r="L12" s="29"/>
    </row>
    <row r="13" spans="2:46" s="1" customFormat="1" ht="12" customHeight="1">
      <c r="B13" s="29"/>
      <c r="D13" s="24" t="s">
        <v>18</v>
      </c>
      <c r="F13" s="22" t="s">
        <v>19</v>
      </c>
      <c r="I13" s="24" t="s">
        <v>20</v>
      </c>
      <c r="J13" s="22" t="s">
        <v>19</v>
      </c>
      <c r="L13" s="29"/>
    </row>
    <row r="14" spans="2:46" s="1" customFormat="1" ht="12" customHeight="1">
      <c r="B14" s="29"/>
      <c r="D14" s="24" t="s">
        <v>21</v>
      </c>
      <c r="F14" s="22" t="s">
        <v>22</v>
      </c>
      <c r="I14" s="24" t="s">
        <v>23</v>
      </c>
      <c r="J14" s="46" t="str">
        <f>'Rekapitulace stavby'!AN8</f>
        <v>8. 7. 2025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25</v>
      </c>
      <c r="I16" s="24" t="s">
        <v>26</v>
      </c>
      <c r="J16" s="22" t="s">
        <v>19</v>
      </c>
      <c r="L16" s="29"/>
    </row>
    <row r="17" spans="2:12" s="1" customFormat="1" ht="18" customHeight="1">
      <c r="B17" s="29"/>
      <c r="E17" s="22" t="s">
        <v>27</v>
      </c>
      <c r="I17" s="24" t="s">
        <v>28</v>
      </c>
      <c r="J17" s="22" t="s">
        <v>19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29</v>
      </c>
      <c r="I19" s="24" t="s">
        <v>26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93" t="str">
        <f>'Rekapitulace stavby'!E14</f>
        <v>Vyplň údaj</v>
      </c>
      <c r="F20" s="260"/>
      <c r="G20" s="260"/>
      <c r="H20" s="260"/>
      <c r="I20" s="24" t="s">
        <v>28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31</v>
      </c>
      <c r="I22" s="24" t="s">
        <v>26</v>
      </c>
      <c r="J22" s="22" t="s">
        <v>19</v>
      </c>
      <c r="L22" s="29"/>
    </row>
    <row r="23" spans="2:12" s="1" customFormat="1" ht="18" customHeight="1">
      <c r="B23" s="29"/>
      <c r="E23" s="22" t="s">
        <v>32</v>
      </c>
      <c r="I23" s="24" t="s">
        <v>28</v>
      </c>
      <c r="J23" s="22" t="s">
        <v>19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34</v>
      </c>
      <c r="I25" s="24" t="s">
        <v>26</v>
      </c>
      <c r="J25" s="22" t="s">
        <v>19</v>
      </c>
      <c r="L25" s="29"/>
    </row>
    <row r="26" spans="2:12" s="1" customFormat="1" ht="18" customHeight="1">
      <c r="B26" s="29"/>
      <c r="E26" s="22" t="s">
        <v>32</v>
      </c>
      <c r="I26" s="24" t="s">
        <v>28</v>
      </c>
      <c r="J26" s="22" t="s">
        <v>19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35</v>
      </c>
      <c r="L28" s="29"/>
    </row>
    <row r="29" spans="2:12" s="7" customFormat="1" ht="16.5" customHeight="1">
      <c r="B29" s="89"/>
      <c r="E29" s="265" t="s">
        <v>19</v>
      </c>
      <c r="F29" s="265"/>
      <c r="G29" s="265"/>
      <c r="H29" s="265"/>
      <c r="L29" s="89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90" t="s">
        <v>37</v>
      </c>
      <c r="J32" s="60">
        <f>ROUND(J85, 2)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39</v>
      </c>
      <c r="I34" s="32" t="s">
        <v>38</v>
      </c>
      <c r="J34" s="32" t="s">
        <v>40</v>
      </c>
      <c r="L34" s="29"/>
    </row>
    <row r="35" spans="2:12" s="1" customFormat="1" ht="14.45" customHeight="1">
      <c r="B35" s="29"/>
      <c r="D35" s="49" t="s">
        <v>41</v>
      </c>
      <c r="E35" s="24" t="s">
        <v>42</v>
      </c>
      <c r="F35" s="81">
        <f>ROUND((SUM(BE85:BE123)),  2)</f>
        <v>0</v>
      </c>
      <c r="I35" s="91">
        <v>0.21</v>
      </c>
      <c r="J35" s="81">
        <f>ROUND(((SUM(BE85:BE123))*I35),  2)</f>
        <v>0</v>
      </c>
      <c r="L35" s="29"/>
    </row>
    <row r="36" spans="2:12" s="1" customFormat="1" ht="14.45" customHeight="1">
      <c r="B36" s="29"/>
      <c r="E36" s="24" t="s">
        <v>43</v>
      </c>
      <c r="F36" s="81">
        <f>ROUND((SUM(BF85:BF123)),  2)</f>
        <v>0</v>
      </c>
      <c r="I36" s="91">
        <v>0.12</v>
      </c>
      <c r="J36" s="81">
        <f>ROUND(((SUM(BF85:BF123))*I36),  2)</f>
        <v>0</v>
      </c>
      <c r="L36" s="29"/>
    </row>
    <row r="37" spans="2:12" s="1" customFormat="1" ht="14.45" hidden="1" customHeight="1">
      <c r="B37" s="29"/>
      <c r="E37" s="24" t="s">
        <v>44</v>
      </c>
      <c r="F37" s="81">
        <f>ROUND((SUM(BG85:BG123)),  2)</f>
        <v>0</v>
      </c>
      <c r="I37" s="91">
        <v>0.21</v>
      </c>
      <c r="J37" s="81">
        <f>0</f>
        <v>0</v>
      </c>
      <c r="L37" s="29"/>
    </row>
    <row r="38" spans="2:12" s="1" customFormat="1" ht="14.45" hidden="1" customHeight="1">
      <c r="B38" s="29"/>
      <c r="E38" s="24" t="s">
        <v>45</v>
      </c>
      <c r="F38" s="81">
        <f>ROUND((SUM(BH85:BH123)),  2)</f>
        <v>0</v>
      </c>
      <c r="I38" s="91">
        <v>0.12</v>
      </c>
      <c r="J38" s="81">
        <f>0</f>
        <v>0</v>
      </c>
      <c r="L38" s="29"/>
    </row>
    <row r="39" spans="2:12" s="1" customFormat="1" ht="14.45" hidden="1" customHeight="1">
      <c r="B39" s="29"/>
      <c r="E39" s="24" t="s">
        <v>46</v>
      </c>
      <c r="F39" s="81">
        <f>ROUND((SUM(BI85:BI123)),  2)</f>
        <v>0</v>
      </c>
      <c r="I39" s="91">
        <v>0</v>
      </c>
      <c r="J39" s="81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2"/>
      <c r="D41" s="93" t="s">
        <v>47</v>
      </c>
      <c r="E41" s="51"/>
      <c r="F41" s="51"/>
      <c r="G41" s="94" t="s">
        <v>48</v>
      </c>
      <c r="H41" s="95" t="s">
        <v>49</v>
      </c>
      <c r="I41" s="51"/>
      <c r="J41" s="96">
        <f>SUM(J32:J39)</f>
        <v>0</v>
      </c>
      <c r="K41" s="97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customHeight="1">
      <c r="B47" s="29"/>
      <c r="C47" s="18" t="s">
        <v>110</v>
      </c>
      <c r="L47" s="29"/>
    </row>
    <row r="48" spans="2:12" s="1" customFormat="1" ht="6.95" customHeight="1">
      <c r="B48" s="29"/>
      <c r="L48" s="29"/>
    </row>
    <row r="49" spans="2:47" s="1" customFormat="1" ht="12" customHeight="1">
      <c r="B49" s="29"/>
      <c r="C49" s="24" t="s">
        <v>16</v>
      </c>
      <c r="L49" s="29"/>
    </row>
    <row r="50" spans="2:47" s="1" customFormat="1" ht="26.25" customHeight="1">
      <c r="B50" s="29"/>
      <c r="E50" s="290" t="str">
        <f>E7</f>
        <v>Výsadba větrolamů v k.ú. Mikulov na Moravě – I. etapa - část 1.a</v>
      </c>
      <c r="F50" s="291"/>
      <c r="G50" s="291"/>
      <c r="H50" s="291"/>
      <c r="L50" s="29"/>
    </row>
    <row r="51" spans="2:47" ht="12" customHeight="1">
      <c r="B51" s="17"/>
      <c r="C51" s="24" t="s">
        <v>108</v>
      </c>
      <c r="L51" s="17"/>
    </row>
    <row r="52" spans="2:47" s="1" customFormat="1" ht="16.5" customHeight="1">
      <c r="B52" s="29"/>
      <c r="E52" s="290" t="s">
        <v>109</v>
      </c>
      <c r="F52" s="292"/>
      <c r="G52" s="292"/>
      <c r="H52" s="292"/>
      <c r="L52" s="29"/>
    </row>
    <row r="53" spans="2:47" s="1" customFormat="1" ht="12" customHeight="1">
      <c r="B53" s="29"/>
      <c r="C53" s="24" t="s">
        <v>480</v>
      </c>
      <c r="L53" s="29"/>
    </row>
    <row r="54" spans="2:47" s="1" customFormat="1" ht="16.5" customHeight="1">
      <c r="B54" s="29"/>
      <c r="E54" s="254" t="str">
        <f>E11</f>
        <v>VRN SO-01 - Vedlejší rozpočtové náklady</v>
      </c>
      <c r="F54" s="292"/>
      <c r="G54" s="292"/>
      <c r="H54" s="292"/>
      <c r="L54" s="29"/>
    </row>
    <row r="55" spans="2:47" s="1" customFormat="1" ht="6.95" customHeight="1">
      <c r="B55" s="29"/>
      <c r="L55" s="29"/>
    </row>
    <row r="56" spans="2:47" s="1" customFormat="1" ht="12" customHeight="1">
      <c r="B56" s="29"/>
      <c r="C56" s="24" t="s">
        <v>21</v>
      </c>
      <c r="F56" s="22" t="str">
        <f>F14</f>
        <v>k.ú. Mikulov na Moravě</v>
      </c>
      <c r="I56" s="24" t="s">
        <v>23</v>
      </c>
      <c r="J56" s="46" t="str">
        <f>IF(J14="","",J14)</f>
        <v>8. 7. 2025</v>
      </c>
      <c r="L56" s="29"/>
    </row>
    <row r="57" spans="2:47" s="1" customFormat="1" ht="6.95" customHeight="1">
      <c r="B57" s="29"/>
      <c r="L57" s="29"/>
    </row>
    <row r="58" spans="2:47" s="1" customFormat="1" ht="25.7" customHeight="1">
      <c r="B58" s="29"/>
      <c r="C58" s="24" t="s">
        <v>25</v>
      </c>
      <c r="F58" s="22" t="str">
        <f>E17</f>
        <v>SPÚ ČR, KPÚ pro Jihomoravský kraj</v>
      </c>
      <c r="I58" s="24" t="s">
        <v>31</v>
      </c>
      <c r="J58" s="27" t="str">
        <f>E23</f>
        <v>AGROPTROJEKT PSO s.r.o.</v>
      </c>
      <c r="L58" s="29"/>
    </row>
    <row r="59" spans="2:47" s="1" customFormat="1" ht="25.7" customHeight="1">
      <c r="B59" s="29"/>
      <c r="C59" s="24" t="s">
        <v>29</v>
      </c>
      <c r="F59" s="22" t="str">
        <f>IF(E20="","",E20)</f>
        <v>Vyplň údaj</v>
      </c>
      <c r="I59" s="24" t="s">
        <v>34</v>
      </c>
      <c r="J59" s="27" t="str">
        <f>E26</f>
        <v>AGROPTROJEKT PSO s.r.o.</v>
      </c>
      <c r="L59" s="29"/>
    </row>
    <row r="60" spans="2:47" s="1" customFormat="1" ht="10.35" customHeight="1">
      <c r="B60" s="29"/>
      <c r="L60" s="29"/>
    </row>
    <row r="61" spans="2:47" s="1" customFormat="1" ht="29.25" customHeight="1">
      <c r="B61" s="29"/>
      <c r="C61" s="98" t="s">
        <v>111</v>
      </c>
      <c r="D61" s="92"/>
      <c r="E61" s="92"/>
      <c r="F61" s="92"/>
      <c r="G61" s="92"/>
      <c r="H61" s="92"/>
      <c r="I61" s="92"/>
      <c r="J61" s="99" t="s">
        <v>112</v>
      </c>
      <c r="K61" s="92"/>
      <c r="L61" s="29"/>
    </row>
    <row r="62" spans="2:47" s="1" customFormat="1" ht="10.35" customHeight="1">
      <c r="B62" s="29"/>
      <c r="L62" s="29"/>
    </row>
    <row r="63" spans="2:47" s="1" customFormat="1" ht="22.9" customHeight="1">
      <c r="B63" s="29"/>
      <c r="C63" s="100" t="s">
        <v>69</v>
      </c>
      <c r="J63" s="60">
        <f>J85</f>
        <v>0</v>
      </c>
      <c r="L63" s="29"/>
      <c r="AU63" s="14" t="s">
        <v>113</v>
      </c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18" t="s">
        <v>114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4" t="s">
        <v>16</v>
      </c>
      <c r="L72" s="29"/>
    </row>
    <row r="73" spans="2:12" s="1" customFormat="1" ht="26.25" customHeight="1">
      <c r="B73" s="29"/>
      <c r="E73" s="290" t="str">
        <f>E7</f>
        <v>Výsadba větrolamů v k.ú. Mikulov na Moravě – I. etapa - část 1.a</v>
      </c>
      <c r="F73" s="291"/>
      <c r="G73" s="291"/>
      <c r="H73" s="291"/>
      <c r="L73" s="29"/>
    </row>
    <row r="74" spans="2:12" ht="12" customHeight="1">
      <c r="B74" s="17"/>
      <c r="C74" s="24" t="s">
        <v>108</v>
      </c>
      <c r="L74" s="17"/>
    </row>
    <row r="75" spans="2:12" s="1" customFormat="1" ht="16.5" customHeight="1">
      <c r="B75" s="29"/>
      <c r="E75" s="290" t="s">
        <v>109</v>
      </c>
      <c r="F75" s="292"/>
      <c r="G75" s="292"/>
      <c r="H75" s="292"/>
      <c r="L75" s="29"/>
    </row>
    <row r="76" spans="2:12" s="1" customFormat="1" ht="12" customHeight="1">
      <c r="B76" s="29"/>
      <c r="C76" s="24" t="s">
        <v>480</v>
      </c>
      <c r="L76" s="29"/>
    </row>
    <row r="77" spans="2:12" s="1" customFormat="1" ht="16.5" customHeight="1">
      <c r="B77" s="29"/>
      <c r="E77" s="254" t="str">
        <f>E11</f>
        <v>VRN SO-01 - Vedlejší rozpočtové náklady</v>
      </c>
      <c r="F77" s="292"/>
      <c r="G77" s="292"/>
      <c r="H77" s="292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F14</f>
        <v>k.ú. Mikulov na Moravě</v>
      </c>
      <c r="I79" s="24" t="s">
        <v>23</v>
      </c>
      <c r="J79" s="46" t="str">
        <f>IF(J14="","",J14)</f>
        <v>8. 7. 2025</v>
      </c>
      <c r="L79" s="29"/>
    </row>
    <row r="80" spans="2:12" s="1" customFormat="1" ht="6.95" customHeight="1">
      <c r="B80" s="29"/>
      <c r="L80" s="29"/>
    </row>
    <row r="81" spans="2:65" s="1" customFormat="1" ht="25.7" customHeight="1">
      <c r="B81" s="29"/>
      <c r="C81" s="24" t="s">
        <v>25</v>
      </c>
      <c r="F81" s="22" t="str">
        <f>E17</f>
        <v>SPÚ ČR, KPÚ pro Jihomoravský kraj</v>
      </c>
      <c r="I81" s="24" t="s">
        <v>31</v>
      </c>
      <c r="J81" s="27" t="str">
        <f>E23</f>
        <v>AGROPTROJEKT PSO s.r.o.</v>
      </c>
      <c r="L81" s="29"/>
    </row>
    <row r="82" spans="2:65" s="1" customFormat="1" ht="25.7" customHeight="1">
      <c r="B82" s="29"/>
      <c r="C82" s="24" t="s">
        <v>29</v>
      </c>
      <c r="F82" s="22" t="str">
        <f>IF(E20="","",E20)</f>
        <v>Vyplň údaj</v>
      </c>
      <c r="I82" s="24" t="s">
        <v>34</v>
      </c>
      <c r="J82" s="27" t="str">
        <f>E26</f>
        <v>AGROPTROJEKT PSO s.r.o.</v>
      </c>
      <c r="L82" s="29"/>
    </row>
    <row r="83" spans="2:65" s="1" customFormat="1" ht="10.35" customHeight="1">
      <c r="B83" s="29"/>
      <c r="L83" s="29"/>
    </row>
    <row r="84" spans="2:65" s="8" customFormat="1" ht="29.25" customHeight="1">
      <c r="B84" s="101"/>
      <c r="C84" s="102" t="s">
        <v>115</v>
      </c>
      <c r="D84" s="103" t="s">
        <v>56</v>
      </c>
      <c r="E84" s="103" t="s">
        <v>52</v>
      </c>
      <c r="F84" s="103" t="s">
        <v>53</v>
      </c>
      <c r="G84" s="103" t="s">
        <v>116</v>
      </c>
      <c r="H84" s="103" t="s">
        <v>117</v>
      </c>
      <c r="I84" s="103" t="s">
        <v>118</v>
      </c>
      <c r="J84" s="103" t="s">
        <v>112</v>
      </c>
      <c r="K84" s="104" t="s">
        <v>119</v>
      </c>
      <c r="L84" s="101"/>
      <c r="M84" s="53" t="s">
        <v>19</v>
      </c>
      <c r="N84" s="54" t="s">
        <v>41</v>
      </c>
      <c r="O84" s="54" t="s">
        <v>120</v>
      </c>
      <c r="P84" s="54" t="s">
        <v>121</v>
      </c>
      <c r="Q84" s="54" t="s">
        <v>122</v>
      </c>
      <c r="R84" s="54" t="s">
        <v>123</v>
      </c>
      <c r="S84" s="54" t="s">
        <v>124</v>
      </c>
      <c r="T84" s="55" t="s">
        <v>125</v>
      </c>
    </row>
    <row r="85" spans="2:65" s="1" customFormat="1" ht="22.9" customHeight="1">
      <c r="B85" s="29"/>
      <c r="C85" s="58" t="s">
        <v>126</v>
      </c>
      <c r="J85" s="105">
        <f>BK85</f>
        <v>0</v>
      </c>
      <c r="L85" s="29"/>
      <c r="M85" s="56"/>
      <c r="N85" s="47"/>
      <c r="O85" s="47"/>
      <c r="P85" s="106">
        <f>SUM(P86:P123)</f>
        <v>0</v>
      </c>
      <c r="Q85" s="47"/>
      <c r="R85" s="106">
        <f>SUM(R86:R123)</f>
        <v>0</v>
      </c>
      <c r="S85" s="47"/>
      <c r="T85" s="107">
        <f>SUM(T86:T123)</f>
        <v>0</v>
      </c>
      <c r="AT85" s="14" t="s">
        <v>70</v>
      </c>
      <c r="AU85" s="14" t="s">
        <v>113</v>
      </c>
      <c r="BK85" s="108">
        <f>SUM(BK86:BK123)</f>
        <v>0</v>
      </c>
    </row>
    <row r="86" spans="2:65" s="1" customFormat="1" ht="16.5" customHeight="1">
      <c r="B86" s="29"/>
      <c r="C86" s="109" t="s">
        <v>78</v>
      </c>
      <c r="D86" s="109" t="s">
        <v>127</v>
      </c>
      <c r="E86" s="110" t="s">
        <v>548</v>
      </c>
      <c r="F86" s="111" t="s">
        <v>549</v>
      </c>
      <c r="G86" s="112" t="s">
        <v>550</v>
      </c>
      <c r="H86" s="113">
        <v>1</v>
      </c>
      <c r="I86" s="114"/>
      <c r="J86" s="115">
        <f>ROUND(I86*H86,2)</f>
        <v>0</v>
      </c>
      <c r="K86" s="111" t="s">
        <v>131</v>
      </c>
      <c r="L86" s="29"/>
      <c r="M86" s="116" t="s">
        <v>19</v>
      </c>
      <c r="N86" s="117" t="s">
        <v>42</v>
      </c>
      <c r="P86" s="118">
        <f>O86*H86</f>
        <v>0</v>
      </c>
      <c r="Q86" s="118">
        <v>0</v>
      </c>
      <c r="R86" s="118">
        <f>Q86*H86</f>
        <v>0</v>
      </c>
      <c r="S86" s="118">
        <v>0</v>
      </c>
      <c r="T86" s="119">
        <f>S86*H86</f>
        <v>0</v>
      </c>
      <c r="AR86" s="120" t="s">
        <v>551</v>
      </c>
      <c r="AT86" s="120" t="s">
        <v>127</v>
      </c>
      <c r="AU86" s="120" t="s">
        <v>71</v>
      </c>
      <c r="AY86" s="14" t="s">
        <v>133</v>
      </c>
      <c r="BE86" s="121">
        <f>IF(N86="základní",J86,0)</f>
        <v>0</v>
      </c>
      <c r="BF86" s="121">
        <f>IF(N86="snížená",J86,0)</f>
        <v>0</v>
      </c>
      <c r="BG86" s="121">
        <f>IF(N86="zákl. přenesená",J86,0)</f>
        <v>0</v>
      </c>
      <c r="BH86" s="121">
        <f>IF(N86="sníž. přenesená",J86,0)</f>
        <v>0</v>
      </c>
      <c r="BI86" s="121">
        <f>IF(N86="nulová",J86,0)</f>
        <v>0</v>
      </c>
      <c r="BJ86" s="14" t="s">
        <v>78</v>
      </c>
      <c r="BK86" s="121">
        <f>ROUND(I86*H86,2)</f>
        <v>0</v>
      </c>
      <c r="BL86" s="14" t="s">
        <v>551</v>
      </c>
      <c r="BM86" s="120" t="s">
        <v>552</v>
      </c>
    </row>
    <row r="87" spans="2:65" s="1" customFormat="1" ht="11.25">
      <c r="B87" s="29"/>
      <c r="D87" s="122" t="s">
        <v>135</v>
      </c>
      <c r="F87" s="123" t="s">
        <v>549</v>
      </c>
      <c r="I87" s="124"/>
      <c r="L87" s="29"/>
      <c r="M87" s="125"/>
      <c r="T87" s="50"/>
      <c r="AT87" s="14" t="s">
        <v>135</v>
      </c>
      <c r="AU87" s="14" t="s">
        <v>71</v>
      </c>
    </row>
    <row r="88" spans="2:65" s="1" customFormat="1" ht="11.25">
      <c r="B88" s="29"/>
      <c r="D88" s="126" t="s">
        <v>137</v>
      </c>
      <c r="F88" s="127" t="s">
        <v>553</v>
      </c>
      <c r="I88" s="124"/>
      <c r="L88" s="29"/>
      <c r="M88" s="125"/>
      <c r="T88" s="50"/>
      <c r="AT88" s="14" t="s">
        <v>137</v>
      </c>
      <c r="AU88" s="14" t="s">
        <v>71</v>
      </c>
    </row>
    <row r="89" spans="2:65" s="9" customFormat="1" ht="22.5">
      <c r="B89" s="128"/>
      <c r="D89" s="122" t="s">
        <v>139</v>
      </c>
      <c r="E89" s="129" t="s">
        <v>19</v>
      </c>
      <c r="F89" s="130" t="s">
        <v>554</v>
      </c>
      <c r="H89" s="131">
        <v>1</v>
      </c>
      <c r="I89" s="132"/>
      <c r="L89" s="128"/>
      <c r="M89" s="133"/>
      <c r="T89" s="134"/>
      <c r="AT89" s="129" t="s">
        <v>139</v>
      </c>
      <c r="AU89" s="129" t="s">
        <v>71</v>
      </c>
      <c r="AV89" s="9" t="s">
        <v>80</v>
      </c>
      <c r="AW89" s="9" t="s">
        <v>33</v>
      </c>
      <c r="AX89" s="9" t="s">
        <v>78</v>
      </c>
      <c r="AY89" s="129" t="s">
        <v>133</v>
      </c>
    </row>
    <row r="90" spans="2:65" s="1" customFormat="1" ht="16.5" customHeight="1">
      <c r="B90" s="29"/>
      <c r="C90" s="109" t="s">
        <v>80</v>
      </c>
      <c r="D90" s="109" t="s">
        <v>127</v>
      </c>
      <c r="E90" s="110" t="s">
        <v>555</v>
      </c>
      <c r="F90" s="111" t="s">
        <v>556</v>
      </c>
      <c r="G90" s="112" t="s">
        <v>550</v>
      </c>
      <c r="H90" s="113">
        <v>1</v>
      </c>
      <c r="I90" s="114"/>
      <c r="J90" s="115">
        <f>ROUND(I90*H90,2)</f>
        <v>0</v>
      </c>
      <c r="K90" s="111" t="s">
        <v>131</v>
      </c>
      <c r="L90" s="29"/>
      <c r="M90" s="116" t="s">
        <v>19</v>
      </c>
      <c r="N90" s="117" t="s">
        <v>42</v>
      </c>
      <c r="P90" s="118">
        <f>O90*H90</f>
        <v>0</v>
      </c>
      <c r="Q90" s="118">
        <v>0</v>
      </c>
      <c r="R90" s="118">
        <f>Q90*H90</f>
        <v>0</v>
      </c>
      <c r="S90" s="118">
        <v>0</v>
      </c>
      <c r="T90" s="119">
        <f>S90*H90</f>
        <v>0</v>
      </c>
      <c r="AR90" s="120" t="s">
        <v>551</v>
      </c>
      <c r="AT90" s="120" t="s">
        <v>127</v>
      </c>
      <c r="AU90" s="120" t="s">
        <v>71</v>
      </c>
      <c r="AY90" s="14" t="s">
        <v>133</v>
      </c>
      <c r="BE90" s="121">
        <f>IF(N90="základní",J90,0)</f>
        <v>0</v>
      </c>
      <c r="BF90" s="121">
        <f>IF(N90="snížená",J90,0)</f>
        <v>0</v>
      </c>
      <c r="BG90" s="121">
        <f>IF(N90="zákl. přenesená",J90,0)</f>
        <v>0</v>
      </c>
      <c r="BH90" s="121">
        <f>IF(N90="sníž. přenesená",J90,0)</f>
        <v>0</v>
      </c>
      <c r="BI90" s="121">
        <f>IF(N90="nulová",J90,0)</f>
        <v>0</v>
      </c>
      <c r="BJ90" s="14" t="s">
        <v>78</v>
      </c>
      <c r="BK90" s="121">
        <f>ROUND(I90*H90,2)</f>
        <v>0</v>
      </c>
      <c r="BL90" s="14" t="s">
        <v>551</v>
      </c>
      <c r="BM90" s="120" t="s">
        <v>557</v>
      </c>
    </row>
    <row r="91" spans="2:65" s="1" customFormat="1" ht="11.25">
      <c r="B91" s="29"/>
      <c r="D91" s="122" t="s">
        <v>135</v>
      </c>
      <c r="F91" s="123" t="s">
        <v>556</v>
      </c>
      <c r="I91" s="124"/>
      <c r="L91" s="29"/>
      <c r="M91" s="125"/>
      <c r="T91" s="50"/>
      <c r="AT91" s="14" t="s">
        <v>135</v>
      </c>
      <c r="AU91" s="14" t="s">
        <v>71</v>
      </c>
    </row>
    <row r="92" spans="2:65" s="1" customFormat="1" ht="11.25">
      <c r="B92" s="29"/>
      <c r="D92" s="126" t="s">
        <v>137</v>
      </c>
      <c r="F92" s="127" t="s">
        <v>558</v>
      </c>
      <c r="I92" s="124"/>
      <c r="L92" s="29"/>
      <c r="M92" s="125"/>
      <c r="T92" s="50"/>
      <c r="AT92" s="14" t="s">
        <v>137</v>
      </c>
      <c r="AU92" s="14" t="s">
        <v>71</v>
      </c>
    </row>
    <row r="93" spans="2:65" s="11" customFormat="1" ht="22.5">
      <c r="B93" s="152"/>
      <c r="D93" s="122" t="s">
        <v>139</v>
      </c>
      <c r="E93" s="153" t="s">
        <v>19</v>
      </c>
      <c r="F93" s="154" t="s">
        <v>559</v>
      </c>
      <c r="H93" s="153" t="s">
        <v>19</v>
      </c>
      <c r="I93" s="155"/>
      <c r="L93" s="152"/>
      <c r="M93" s="156"/>
      <c r="T93" s="157"/>
      <c r="AT93" s="153" t="s">
        <v>139</v>
      </c>
      <c r="AU93" s="153" t="s">
        <v>71</v>
      </c>
      <c r="AV93" s="11" t="s">
        <v>78</v>
      </c>
      <c r="AW93" s="11" t="s">
        <v>33</v>
      </c>
      <c r="AX93" s="11" t="s">
        <v>71</v>
      </c>
      <c r="AY93" s="153" t="s">
        <v>133</v>
      </c>
    </row>
    <row r="94" spans="2:65" s="11" customFormat="1" ht="22.5">
      <c r="B94" s="152"/>
      <c r="D94" s="122" t="s">
        <v>139</v>
      </c>
      <c r="E94" s="153" t="s">
        <v>19</v>
      </c>
      <c r="F94" s="154" t="s">
        <v>560</v>
      </c>
      <c r="H94" s="153" t="s">
        <v>19</v>
      </c>
      <c r="I94" s="155"/>
      <c r="L94" s="152"/>
      <c r="M94" s="156"/>
      <c r="T94" s="157"/>
      <c r="AT94" s="153" t="s">
        <v>139</v>
      </c>
      <c r="AU94" s="153" t="s">
        <v>71</v>
      </c>
      <c r="AV94" s="11" t="s">
        <v>78</v>
      </c>
      <c r="AW94" s="11" t="s">
        <v>33</v>
      </c>
      <c r="AX94" s="11" t="s">
        <v>71</v>
      </c>
      <c r="AY94" s="153" t="s">
        <v>133</v>
      </c>
    </row>
    <row r="95" spans="2:65" s="11" customFormat="1" ht="22.5">
      <c r="B95" s="152"/>
      <c r="D95" s="122" t="s">
        <v>139</v>
      </c>
      <c r="E95" s="153" t="s">
        <v>19</v>
      </c>
      <c r="F95" s="154" t="s">
        <v>561</v>
      </c>
      <c r="H95" s="153" t="s">
        <v>19</v>
      </c>
      <c r="I95" s="155"/>
      <c r="L95" s="152"/>
      <c r="M95" s="156"/>
      <c r="T95" s="157"/>
      <c r="AT95" s="153" t="s">
        <v>139</v>
      </c>
      <c r="AU95" s="153" t="s">
        <v>71</v>
      </c>
      <c r="AV95" s="11" t="s">
        <v>78</v>
      </c>
      <c r="AW95" s="11" t="s">
        <v>33</v>
      </c>
      <c r="AX95" s="11" t="s">
        <v>71</v>
      </c>
      <c r="AY95" s="153" t="s">
        <v>133</v>
      </c>
    </row>
    <row r="96" spans="2:65" s="9" customFormat="1" ht="22.5">
      <c r="B96" s="128"/>
      <c r="D96" s="122" t="s">
        <v>139</v>
      </c>
      <c r="E96" s="129" t="s">
        <v>19</v>
      </c>
      <c r="F96" s="130" t="s">
        <v>562</v>
      </c>
      <c r="H96" s="131">
        <v>1</v>
      </c>
      <c r="I96" s="132"/>
      <c r="L96" s="128"/>
      <c r="M96" s="133"/>
      <c r="T96" s="134"/>
      <c r="AT96" s="129" t="s">
        <v>139</v>
      </c>
      <c r="AU96" s="129" t="s">
        <v>71</v>
      </c>
      <c r="AV96" s="9" t="s">
        <v>80</v>
      </c>
      <c r="AW96" s="9" t="s">
        <v>33</v>
      </c>
      <c r="AX96" s="9" t="s">
        <v>78</v>
      </c>
      <c r="AY96" s="129" t="s">
        <v>133</v>
      </c>
    </row>
    <row r="97" spans="2:65" s="1" customFormat="1" ht="16.5" customHeight="1">
      <c r="B97" s="29"/>
      <c r="C97" s="109" t="s">
        <v>146</v>
      </c>
      <c r="D97" s="109" t="s">
        <v>127</v>
      </c>
      <c r="E97" s="110" t="s">
        <v>563</v>
      </c>
      <c r="F97" s="111" t="s">
        <v>564</v>
      </c>
      <c r="G97" s="112" t="s">
        <v>550</v>
      </c>
      <c r="H97" s="113">
        <v>1</v>
      </c>
      <c r="I97" s="114"/>
      <c r="J97" s="115">
        <f>ROUND(I97*H97,2)</f>
        <v>0</v>
      </c>
      <c r="K97" s="111" t="s">
        <v>131</v>
      </c>
      <c r="L97" s="29"/>
      <c r="M97" s="116" t="s">
        <v>19</v>
      </c>
      <c r="N97" s="117" t="s">
        <v>42</v>
      </c>
      <c r="P97" s="118">
        <f>O97*H97</f>
        <v>0</v>
      </c>
      <c r="Q97" s="118">
        <v>0</v>
      </c>
      <c r="R97" s="118">
        <f>Q97*H97</f>
        <v>0</v>
      </c>
      <c r="S97" s="118">
        <v>0</v>
      </c>
      <c r="T97" s="119">
        <f>S97*H97</f>
        <v>0</v>
      </c>
      <c r="AR97" s="120" t="s">
        <v>551</v>
      </c>
      <c r="AT97" s="120" t="s">
        <v>127</v>
      </c>
      <c r="AU97" s="120" t="s">
        <v>71</v>
      </c>
      <c r="AY97" s="14" t="s">
        <v>133</v>
      </c>
      <c r="BE97" s="121">
        <f>IF(N97="základní",J97,0)</f>
        <v>0</v>
      </c>
      <c r="BF97" s="121">
        <f>IF(N97="snížená",J97,0)</f>
        <v>0</v>
      </c>
      <c r="BG97" s="121">
        <f>IF(N97="zákl. přenesená",J97,0)</f>
        <v>0</v>
      </c>
      <c r="BH97" s="121">
        <f>IF(N97="sníž. přenesená",J97,0)</f>
        <v>0</v>
      </c>
      <c r="BI97" s="121">
        <f>IF(N97="nulová",J97,0)</f>
        <v>0</v>
      </c>
      <c r="BJ97" s="14" t="s">
        <v>78</v>
      </c>
      <c r="BK97" s="121">
        <f>ROUND(I97*H97,2)</f>
        <v>0</v>
      </c>
      <c r="BL97" s="14" t="s">
        <v>551</v>
      </c>
      <c r="BM97" s="120" t="s">
        <v>565</v>
      </c>
    </row>
    <row r="98" spans="2:65" s="1" customFormat="1" ht="11.25">
      <c r="B98" s="29"/>
      <c r="D98" s="122" t="s">
        <v>135</v>
      </c>
      <c r="F98" s="123" t="s">
        <v>564</v>
      </c>
      <c r="I98" s="124"/>
      <c r="L98" s="29"/>
      <c r="M98" s="125"/>
      <c r="T98" s="50"/>
      <c r="AT98" s="14" t="s">
        <v>135</v>
      </c>
      <c r="AU98" s="14" t="s">
        <v>71</v>
      </c>
    </row>
    <row r="99" spans="2:65" s="1" customFormat="1" ht="11.25">
      <c r="B99" s="29"/>
      <c r="D99" s="126" t="s">
        <v>137</v>
      </c>
      <c r="F99" s="127" t="s">
        <v>566</v>
      </c>
      <c r="I99" s="124"/>
      <c r="L99" s="29"/>
      <c r="M99" s="125"/>
      <c r="T99" s="50"/>
      <c r="AT99" s="14" t="s">
        <v>137</v>
      </c>
      <c r="AU99" s="14" t="s">
        <v>71</v>
      </c>
    </row>
    <row r="100" spans="2:65" s="11" customFormat="1" ht="22.5">
      <c r="B100" s="152"/>
      <c r="D100" s="122" t="s">
        <v>139</v>
      </c>
      <c r="E100" s="153" t="s">
        <v>19</v>
      </c>
      <c r="F100" s="154" t="s">
        <v>567</v>
      </c>
      <c r="H100" s="153" t="s">
        <v>19</v>
      </c>
      <c r="I100" s="155"/>
      <c r="L100" s="152"/>
      <c r="M100" s="156"/>
      <c r="T100" s="157"/>
      <c r="AT100" s="153" t="s">
        <v>139</v>
      </c>
      <c r="AU100" s="153" t="s">
        <v>71</v>
      </c>
      <c r="AV100" s="11" t="s">
        <v>78</v>
      </c>
      <c r="AW100" s="11" t="s">
        <v>33</v>
      </c>
      <c r="AX100" s="11" t="s">
        <v>71</v>
      </c>
      <c r="AY100" s="153" t="s">
        <v>133</v>
      </c>
    </row>
    <row r="101" spans="2:65" s="11" customFormat="1" ht="33.75">
      <c r="B101" s="152"/>
      <c r="D101" s="122" t="s">
        <v>139</v>
      </c>
      <c r="E101" s="153" t="s">
        <v>19</v>
      </c>
      <c r="F101" s="154" t="s">
        <v>568</v>
      </c>
      <c r="H101" s="153" t="s">
        <v>19</v>
      </c>
      <c r="I101" s="155"/>
      <c r="L101" s="152"/>
      <c r="M101" s="156"/>
      <c r="T101" s="157"/>
      <c r="AT101" s="153" t="s">
        <v>139</v>
      </c>
      <c r="AU101" s="153" t="s">
        <v>71</v>
      </c>
      <c r="AV101" s="11" t="s">
        <v>78</v>
      </c>
      <c r="AW101" s="11" t="s">
        <v>33</v>
      </c>
      <c r="AX101" s="11" t="s">
        <v>71</v>
      </c>
      <c r="AY101" s="153" t="s">
        <v>133</v>
      </c>
    </row>
    <row r="102" spans="2:65" s="9" customFormat="1" ht="33.75">
      <c r="B102" s="128"/>
      <c r="D102" s="122" t="s">
        <v>139</v>
      </c>
      <c r="E102" s="129" t="s">
        <v>19</v>
      </c>
      <c r="F102" s="130" t="s">
        <v>569</v>
      </c>
      <c r="H102" s="131">
        <v>1</v>
      </c>
      <c r="I102" s="132"/>
      <c r="L102" s="128"/>
      <c r="M102" s="133"/>
      <c r="T102" s="134"/>
      <c r="AT102" s="129" t="s">
        <v>139</v>
      </c>
      <c r="AU102" s="129" t="s">
        <v>71</v>
      </c>
      <c r="AV102" s="9" t="s">
        <v>80</v>
      </c>
      <c r="AW102" s="9" t="s">
        <v>33</v>
      </c>
      <c r="AX102" s="9" t="s">
        <v>78</v>
      </c>
      <c r="AY102" s="129" t="s">
        <v>133</v>
      </c>
    </row>
    <row r="103" spans="2:65" s="1" customFormat="1" ht="16.5" customHeight="1">
      <c r="B103" s="29"/>
      <c r="C103" s="109" t="s">
        <v>132</v>
      </c>
      <c r="D103" s="109" t="s">
        <v>127</v>
      </c>
      <c r="E103" s="110" t="s">
        <v>570</v>
      </c>
      <c r="F103" s="111" t="s">
        <v>571</v>
      </c>
      <c r="G103" s="112" t="s">
        <v>572</v>
      </c>
      <c r="H103" s="113">
        <v>1</v>
      </c>
      <c r="I103" s="114"/>
      <c r="J103" s="115">
        <f>ROUND(I103*H103,2)</f>
        <v>0</v>
      </c>
      <c r="K103" s="111" t="s">
        <v>131</v>
      </c>
      <c r="L103" s="29"/>
      <c r="M103" s="116" t="s">
        <v>19</v>
      </c>
      <c r="N103" s="117" t="s">
        <v>42</v>
      </c>
      <c r="P103" s="118">
        <f>O103*H103</f>
        <v>0</v>
      </c>
      <c r="Q103" s="118">
        <v>0</v>
      </c>
      <c r="R103" s="118">
        <f>Q103*H103</f>
        <v>0</v>
      </c>
      <c r="S103" s="118">
        <v>0</v>
      </c>
      <c r="T103" s="119">
        <f>S103*H103</f>
        <v>0</v>
      </c>
      <c r="AR103" s="120" t="s">
        <v>551</v>
      </c>
      <c r="AT103" s="120" t="s">
        <v>127</v>
      </c>
      <c r="AU103" s="120" t="s">
        <v>71</v>
      </c>
      <c r="AY103" s="14" t="s">
        <v>133</v>
      </c>
      <c r="BE103" s="121">
        <f>IF(N103="základní",J103,0)</f>
        <v>0</v>
      </c>
      <c r="BF103" s="121">
        <f>IF(N103="snížená",J103,0)</f>
        <v>0</v>
      </c>
      <c r="BG103" s="121">
        <f>IF(N103="zákl. přenesená",J103,0)</f>
        <v>0</v>
      </c>
      <c r="BH103" s="121">
        <f>IF(N103="sníž. přenesená",J103,0)</f>
        <v>0</v>
      </c>
      <c r="BI103" s="121">
        <f>IF(N103="nulová",J103,0)</f>
        <v>0</v>
      </c>
      <c r="BJ103" s="14" t="s">
        <v>78</v>
      </c>
      <c r="BK103" s="121">
        <f>ROUND(I103*H103,2)</f>
        <v>0</v>
      </c>
      <c r="BL103" s="14" t="s">
        <v>551</v>
      </c>
      <c r="BM103" s="120" t="s">
        <v>573</v>
      </c>
    </row>
    <row r="104" spans="2:65" s="1" customFormat="1" ht="11.25">
      <c r="B104" s="29"/>
      <c r="D104" s="122" t="s">
        <v>135</v>
      </c>
      <c r="F104" s="123" t="s">
        <v>571</v>
      </c>
      <c r="I104" s="124"/>
      <c r="L104" s="29"/>
      <c r="M104" s="125"/>
      <c r="T104" s="50"/>
      <c r="AT104" s="14" t="s">
        <v>135</v>
      </c>
      <c r="AU104" s="14" t="s">
        <v>71</v>
      </c>
    </row>
    <row r="105" spans="2:65" s="1" customFormat="1" ht="11.25">
      <c r="B105" s="29"/>
      <c r="D105" s="126" t="s">
        <v>137</v>
      </c>
      <c r="F105" s="127" t="s">
        <v>574</v>
      </c>
      <c r="I105" s="124"/>
      <c r="L105" s="29"/>
      <c r="M105" s="125"/>
      <c r="T105" s="50"/>
      <c r="AT105" s="14" t="s">
        <v>137</v>
      </c>
      <c r="AU105" s="14" t="s">
        <v>71</v>
      </c>
    </row>
    <row r="106" spans="2:65" s="1" customFormat="1" ht="16.5" customHeight="1">
      <c r="B106" s="29"/>
      <c r="C106" s="109" t="s">
        <v>157</v>
      </c>
      <c r="D106" s="109" t="s">
        <v>127</v>
      </c>
      <c r="E106" s="110" t="s">
        <v>575</v>
      </c>
      <c r="F106" s="111" t="s">
        <v>576</v>
      </c>
      <c r="G106" s="112" t="s">
        <v>550</v>
      </c>
      <c r="H106" s="113">
        <v>1</v>
      </c>
      <c r="I106" s="114"/>
      <c r="J106" s="115">
        <f>ROUND(I106*H106,2)</f>
        <v>0</v>
      </c>
      <c r="K106" s="111" t="s">
        <v>131</v>
      </c>
      <c r="L106" s="29"/>
      <c r="M106" s="116" t="s">
        <v>19</v>
      </c>
      <c r="N106" s="117" t="s">
        <v>42</v>
      </c>
      <c r="P106" s="118">
        <f>O106*H106</f>
        <v>0</v>
      </c>
      <c r="Q106" s="118">
        <v>0</v>
      </c>
      <c r="R106" s="118">
        <f>Q106*H106</f>
        <v>0</v>
      </c>
      <c r="S106" s="118">
        <v>0</v>
      </c>
      <c r="T106" s="119">
        <f>S106*H106</f>
        <v>0</v>
      </c>
      <c r="AR106" s="120" t="s">
        <v>551</v>
      </c>
      <c r="AT106" s="120" t="s">
        <v>127</v>
      </c>
      <c r="AU106" s="120" t="s">
        <v>71</v>
      </c>
      <c r="AY106" s="14" t="s">
        <v>133</v>
      </c>
      <c r="BE106" s="121">
        <f>IF(N106="základní",J106,0)</f>
        <v>0</v>
      </c>
      <c r="BF106" s="121">
        <f>IF(N106="snížená",J106,0)</f>
        <v>0</v>
      </c>
      <c r="BG106" s="121">
        <f>IF(N106="zákl. přenesená",J106,0)</f>
        <v>0</v>
      </c>
      <c r="BH106" s="121">
        <f>IF(N106="sníž. přenesená",J106,0)</f>
        <v>0</v>
      </c>
      <c r="BI106" s="121">
        <f>IF(N106="nulová",J106,0)</f>
        <v>0</v>
      </c>
      <c r="BJ106" s="14" t="s">
        <v>78</v>
      </c>
      <c r="BK106" s="121">
        <f>ROUND(I106*H106,2)</f>
        <v>0</v>
      </c>
      <c r="BL106" s="14" t="s">
        <v>551</v>
      </c>
      <c r="BM106" s="120" t="s">
        <v>577</v>
      </c>
    </row>
    <row r="107" spans="2:65" s="1" customFormat="1" ht="11.25">
      <c r="B107" s="29"/>
      <c r="D107" s="122" t="s">
        <v>135</v>
      </c>
      <c r="F107" s="123" t="s">
        <v>576</v>
      </c>
      <c r="I107" s="124"/>
      <c r="L107" s="29"/>
      <c r="M107" s="125"/>
      <c r="T107" s="50"/>
      <c r="AT107" s="14" t="s">
        <v>135</v>
      </c>
      <c r="AU107" s="14" t="s">
        <v>71</v>
      </c>
    </row>
    <row r="108" spans="2:65" s="1" customFormat="1" ht="11.25">
      <c r="B108" s="29"/>
      <c r="D108" s="126" t="s">
        <v>137</v>
      </c>
      <c r="F108" s="127" t="s">
        <v>578</v>
      </c>
      <c r="I108" s="124"/>
      <c r="L108" s="29"/>
      <c r="M108" s="125"/>
      <c r="T108" s="50"/>
      <c r="AT108" s="14" t="s">
        <v>137</v>
      </c>
      <c r="AU108" s="14" t="s">
        <v>71</v>
      </c>
    </row>
    <row r="109" spans="2:65" s="9" customFormat="1" ht="22.5">
      <c r="B109" s="128"/>
      <c r="D109" s="122" t="s">
        <v>139</v>
      </c>
      <c r="E109" s="129" t="s">
        <v>19</v>
      </c>
      <c r="F109" s="130" t="s">
        <v>579</v>
      </c>
      <c r="H109" s="131">
        <v>1</v>
      </c>
      <c r="I109" s="132"/>
      <c r="L109" s="128"/>
      <c r="M109" s="133"/>
      <c r="T109" s="134"/>
      <c r="AT109" s="129" t="s">
        <v>139</v>
      </c>
      <c r="AU109" s="129" t="s">
        <v>71</v>
      </c>
      <c r="AV109" s="9" t="s">
        <v>80</v>
      </c>
      <c r="AW109" s="9" t="s">
        <v>33</v>
      </c>
      <c r="AX109" s="9" t="s">
        <v>78</v>
      </c>
      <c r="AY109" s="129" t="s">
        <v>133</v>
      </c>
    </row>
    <row r="110" spans="2:65" s="1" customFormat="1" ht="16.5" customHeight="1">
      <c r="B110" s="29"/>
      <c r="C110" s="109" t="s">
        <v>164</v>
      </c>
      <c r="D110" s="109" t="s">
        <v>127</v>
      </c>
      <c r="E110" s="110" t="s">
        <v>580</v>
      </c>
      <c r="F110" s="111" t="s">
        <v>581</v>
      </c>
      <c r="G110" s="112" t="s">
        <v>572</v>
      </c>
      <c r="H110" s="113">
        <v>1</v>
      </c>
      <c r="I110" s="114"/>
      <c r="J110" s="115">
        <f>ROUND(I110*H110,2)</f>
        <v>0</v>
      </c>
      <c r="K110" s="111" t="s">
        <v>131</v>
      </c>
      <c r="L110" s="29"/>
      <c r="M110" s="116" t="s">
        <v>19</v>
      </c>
      <c r="N110" s="117" t="s">
        <v>42</v>
      </c>
      <c r="P110" s="118">
        <f>O110*H110</f>
        <v>0</v>
      </c>
      <c r="Q110" s="118">
        <v>0</v>
      </c>
      <c r="R110" s="118">
        <f>Q110*H110</f>
        <v>0</v>
      </c>
      <c r="S110" s="118">
        <v>0</v>
      </c>
      <c r="T110" s="119">
        <f>S110*H110</f>
        <v>0</v>
      </c>
      <c r="AR110" s="120" t="s">
        <v>551</v>
      </c>
      <c r="AT110" s="120" t="s">
        <v>127</v>
      </c>
      <c r="AU110" s="120" t="s">
        <v>71</v>
      </c>
      <c r="AY110" s="14" t="s">
        <v>133</v>
      </c>
      <c r="BE110" s="121">
        <f>IF(N110="základní",J110,0)</f>
        <v>0</v>
      </c>
      <c r="BF110" s="121">
        <f>IF(N110="snížená",J110,0)</f>
        <v>0</v>
      </c>
      <c r="BG110" s="121">
        <f>IF(N110="zákl. přenesená",J110,0)</f>
        <v>0</v>
      </c>
      <c r="BH110" s="121">
        <f>IF(N110="sníž. přenesená",J110,0)</f>
        <v>0</v>
      </c>
      <c r="BI110" s="121">
        <f>IF(N110="nulová",J110,0)</f>
        <v>0</v>
      </c>
      <c r="BJ110" s="14" t="s">
        <v>78</v>
      </c>
      <c r="BK110" s="121">
        <f>ROUND(I110*H110,2)</f>
        <v>0</v>
      </c>
      <c r="BL110" s="14" t="s">
        <v>551</v>
      </c>
      <c r="BM110" s="120" t="s">
        <v>582</v>
      </c>
    </row>
    <row r="111" spans="2:65" s="1" customFormat="1" ht="11.25">
      <c r="B111" s="29"/>
      <c r="D111" s="122" t="s">
        <v>135</v>
      </c>
      <c r="F111" s="123" t="s">
        <v>581</v>
      </c>
      <c r="I111" s="124"/>
      <c r="L111" s="29"/>
      <c r="M111" s="125"/>
      <c r="T111" s="50"/>
      <c r="AT111" s="14" t="s">
        <v>135</v>
      </c>
      <c r="AU111" s="14" t="s">
        <v>71</v>
      </c>
    </row>
    <row r="112" spans="2:65" s="1" customFormat="1" ht="11.25">
      <c r="B112" s="29"/>
      <c r="D112" s="126" t="s">
        <v>137</v>
      </c>
      <c r="F112" s="127" t="s">
        <v>583</v>
      </c>
      <c r="I112" s="124"/>
      <c r="L112" s="29"/>
      <c r="M112" s="125"/>
      <c r="T112" s="50"/>
      <c r="AT112" s="14" t="s">
        <v>137</v>
      </c>
      <c r="AU112" s="14" t="s">
        <v>71</v>
      </c>
    </row>
    <row r="113" spans="2:65" s="1" customFormat="1" ht="16.5" customHeight="1">
      <c r="B113" s="29"/>
      <c r="C113" s="109" t="s">
        <v>172</v>
      </c>
      <c r="D113" s="109" t="s">
        <v>127</v>
      </c>
      <c r="E113" s="110" t="s">
        <v>584</v>
      </c>
      <c r="F113" s="111" t="s">
        <v>585</v>
      </c>
      <c r="G113" s="112" t="s">
        <v>572</v>
      </c>
      <c r="H113" s="113">
        <v>1</v>
      </c>
      <c r="I113" s="114"/>
      <c r="J113" s="115">
        <f>ROUND(I113*H113,2)</f>
        <v>0</v>
      </c>
      <c r="K113" s="111" t="s">
        <v>131</v>
      </c>
      <c r="L113" s="29"/>
      <c r="M113" s="116" t="s">
        <v>19</v>
      </c>
      <c r="N113" s="117" t="s">
        <v>42</v>
      </c>
      <c r="P113" s="118">
        <f>O113*H113</f>
        <v>0</v>
      </c>
      <c r="Q113" s="118">
        <v>0</v>
      </c>
      <c r="R113" s="118">
        <f>Q113*H113</f>
        <v>0</v>
      </c>
      <c r="S113" s="118">
        <v>0</v>
      </c>
      <c r="T113" s="119">
        <f>S113*H113</f>
        <v>0</v>
      </c>
      <c r="AR113" s="120" t="s">
        <v>551</v>
      </c>
      <c r="AT113" s="120" t="s">
        <v>127</v>
      </c>
      <c r="AU113" s="120" t="s">
        <v>71</v>
      </c>
      <c r="AY113" s="14" t="s">
        <v>133</v>
      </c>
      <c r="BE113" s="121">
        <f>IF(N113="základní",J113,0)</f>
        <v>0</v>
      </c>
      <c r="BF113" s="121">
        <f>IF(N113="snížená",J113,0)</f>
        <v>0</v>
      </c>
      <c r="BG113" s="121">
        <f>IF(N113="zákl. přenesená",J113,0)</f>
        <v>0</v>
      </c>
      <c r="BH113" s="121">
        <f>IF(N113="sníž. přenesená",J113,0)</f>
        <v>0</v>
      </c>
      <c r="BI113" s="121">
        <f>IF(N113="nulová",J113,0)</f>
        <v>0</v>
      </c>
      <c r="BJ113" s="14" t="s">
        <v>78</v>
      </c>
      <c r="BK113" s="121">
        <f>ROUND(I113*H113,2)</f>
        <v>0</v>
      </c>
      <c r="BL113" s="14" t="s">
        <v>551</v>
      </c>
      <c r="BM113" s="120" t="s">
        <v>586</v>
      </c>
    </row>
    <row r="114" spans="2:65" s="1" customFormat="1" ht="11.25">
      <c r="B114" s="29"/>
      <c r="D114" s="122" t="s">
        <v>135</v>
      </c>
      <c r="F114" s="123" t="s">
        <v>585</v>
      </c>
      <c r="I114" s="124"/>
      <c r="L114" s="29"/>
      <c r="M114" s="125"/>
      <c r="T114" s="50"/>
      <c r="AT114" s="14" t="s">
        <v>135</v>
      </c>
      <c r="AU114" s="14" t="s">
        <v>71</v>
      </c>
    </row>
    <row r="115" spans="2:65" s="1" customFormat="1" ht="11.25">
      <c r="B115" s="29"/>
      <c r="D115" s="126" t="s">
        <v>137</v>
      </c>
      <c r="F115" s="127" t="s">
        <v>587</v>
      </c>
      <c r="I115" s="124"/>
      <c r="L115" s="29"/>
      <c r="M115" s="125"/>
      <c r="T115" s="50"/>
      <c r="AT115" s="14" t="s">
        <v>137</v>
      </c>
      <c r="AU115" s="14" t="s">
        <v>71</v>
      </c>
    </row>
    <row r="116" spans="2:65" s="1" customFormat="1" ht="16.5" customHeight="1">
      <c r="B116" s="29"/>
      <c r="C116" s="109" t="s">
        <v>177</v>
      </c>
      <c r="D116" s="109" t="s">
        <v>127</v>
      </c>
      <c r="E116" s="110" t="s">
        <v>588</v>
      </c>
      <c r="F116" s="111" t="s">
        <v>589</v>
      </c>
      <c r="G116" s="112" t="s">
        <v>550</v>
      </c>
      <c r="H116" s="113">
        <v>1</v>
      </c>
      <c r="I116" s="114"/>
      <c r="J116" s="115">
        <f>ROUND(I116*H116,2)</f>
        <v>0</v>
      </c>
      <c r="K116" s="111" t="s">
        <v>131</v>
      </c>
      <c r="L116" s="29"/>
      <c r="M116" s="116" t="s">
        <v>19</v>
      </c>
      <c r="N116" s="117" t="s">
        <v>42</v>
      </c>
      <c r="P116" s="118">
        <f>O116*H116</f>
        <v>0</v>
      </c>
      <c r="Q116" s="118">
        <v>0</v>
      </c>
      <c r="R116" s="118">
        <f>Q116*H116</f>
        <v>0</v>
      </c>
      <c r="S116" s="118">
        <v>0</v>
      </c>
      <c r="T116" s="119">
        <f>S116*H116</f>
        <v>0</v>
      </c>
      <c r="AR116" s="120" t="s">
        <v>551</v>
      </c>
      <c r="AT116" s="120" t="s">
        <v>127</v>
      </c>
      <c r="AU116" s="120" t="s">
        <v>71</v>
      </c>
      <c r="AY116" s="14" t="s">
        <v>133</v>
      </c>
      <c r="BE116" s="121">
        <f>IF(N116="základní",J116,0)</f>
        <v>0</v>
      </c>
      <c r="BF116" s="121">
        <f>IF(N116="snížená",J116,0)</f>
        <v>0</v>
      </c>
      <c r="BG116" s="121">
        <f>IF(N116="zákl. přenesená",J116,0)</f>
        <v>0</v>
      </c>
      <c r="BH116" s="121">
        <f>IF(N116="sníž. přenesená",J116,0)</f>
        <v>0</v>
      </c>
      <c r="BI116" s="121">
        <f>IF(N116="nulová",J116,0)</f>
        <v>0</v>
      </c>
      <c r="BJ116" s="14" t="s">
        <v>78</v>
      </c>
      <c r="BK116" s="121">
        <f>ROUND(I116*H116,2)</f>
        <v>0</v>
      </c>
      <c r="BL116" s="14" t="s">
        <v>551</v>
      </c>
      <c r="BM116" s="120" t="s">
        <v>590</v>
      </c>
    </row>
    <row r="117" spans="2:65" s="1" customFormat="1" ht="11.25">
      <c r="B117" s="29"/>
      <c r="D117" s="122" t="s">
        <v>135</v>
      </c>
      <c r="F117" s="123" t="s">
        <v>589</v>
      </c>
      <c r="I117" s="124"/>
      <c r="L117" s="29"/>
      <c r="M117" s="125"/>
      <c r="T117" s="50"/>
      <c r="AT117" s="14" t="s">
        <v>135</v>
      </c>
      <c r="AU117" s="14" t="s">
        <v>71</v>
      </c>
    </row>
    <row r="118" spans="2:65" s="1" customFormat="1" ht="11.25">
      <c r="B118" s="29"/>
      <c r="D118" s="126" t="s">
        <v>137</v>
      </c>
      <c r="F118" s="127" t="s">
        <v>591</v>
      </c>
      <c r="I118" s="124"/>
      <c r="L118" s="29"/>
      <c r="M118" s="125"/>
      <c r="T118" s="50"/>
      <c r="AT118" s="14" t="s">
        <v>137</v>
      </c>
      <c r="AU118" s="14" t="s">
        <v>71</v>
      </c>
    </row>
    <row r="119" spans="2:65" s="9" customFormat="1" ht="22.5">
      <c r="B119" s="128"/>
      <c r="D119" s="122" t="s">
        <v>139</v>
      </c>
      <c r="E119" s="129" t="s">
        <v>19</v>
      </c>
      <c r="F119" s="130" t="s">
        <v>592</v>
      </c>
      <c r="H119" s="131">
        <v>1</v>
      </c>
      <c r="I119" s="132"/>
      <c r="L119" s="128"/>
      <c r="M119" s="133"/>
      <c r="T119" s="134"/>
      <c r="AT119" s="129" t="s">
        <v>139</v>
      </c>
      <c r="AU119" s="129" t="s">
        <v>71</v>
      </c>
      <c r="AV119" s="9" t="s">
        <v>80</v>
      </c>
      <c r="AW119" s="9" t="s">
        <v>33</v>
      </c>
      <c r="AX119" s="9" t="s">
        <v>78</v>
      </c>
      <c r="AY119" s="129" t="s">
        <v>133</v>
      </c>
    </row>
    <row r="120" spans="2:65" s="11" customFormat="1" ht="22.5">
      <c r="B120" s="152"/>
      <c r="D120" s="122" t="s">
        <v>139</v>
      </c>
      <c r="E120" s="153" t="s">
        <v>19</v>
      </c>
      <c r="F120" s="154" t="s">
        <v>593</v>
      </c>
      <c r="H120" s="153" t="s">
        <v>19</v>
      </c>
      <c r="I120" s="155"/>
      <c r="L120" s="152"/>
      <c r="M120" s="156"/>
      <c r="T120" s="157"/>
      <c r="AT120" s="153" t="s">
        <v>139</v>
      </c>
      <c r="AU120" s="153" t="s">
        <v>71</v>
      </c>
      <c r="AV120" s="11" t="s">
        <v>78</v>
      </c>
      <c r="AW120" s="11" t="s">
        <v>33</v>
      </c>
      <c r="AX120" s="11" t="s">
        <v>71</v>
      </c>
      <c r="AY120" s="153" t="s">
        <v>133</v>
      </c>
    </row>
    <row r="121" spans="2:65" s="1" customFormat="1" ht="16.5" customHeight="1">
      <c r="B121" s="29"/>
      <c r="C121" s="109" t="s">
        <v>184</v>
      </c>
      <c r="D121" s="109" t="s">
        <v>127</v>
      </c>
      <c r="E121" s="110" t="s">
        <v>594</v>
      </c>
      <c r="F121" s="111" t="s">
        <v>595</v>
      </c>
      <c r="G121" s="112" t="s">
        <v>572</v>
      </c>
      <c r="H121" s="113">
        <v>1</v>
      </c>
      <c r="I121" s="114"/>
      <c r="J121" s="115">
        <f>ROUND(I121*H121,2)</f>
        <v>0</v>
      </c>
      <c r="K121" s="111" t="s">
        <v>131</v>
      </c>
      <c r="L121" s="29"/>
      <c r="M121" s="116" t="s">
        <v>19</v>
      </c>
      <c r="N121" s="117" t="s">
        <v>42</v>
      </c>
      <c r="P121" s="118">
        <f>O121*H121</f>
        <v>0</v>
      </c>
      <c r="Q121" s="118">
        <v>0</v>
      </c>
      <c r="R121" s="118">
        <f>Q121*H121</f>
        <v>0</v>
      </c>
      <c r="S121" s="118">
        <v>0</v>
      </c>
      <c r="T121" s="119">
        <f>S121*H121</f>
        <v>0</v>
      </c>
      <c r="AR121" s="120" t="s">
        <v>551</v>
      </c>
      <c r="AT121" s="120" t="s">
        <v>127</v>
      </c>
      <c r="AU121" s="120" t="s">
        <v>71</v>
      </c>
      <c r="AY121" s="14" t="s">
        <v>133</v>
      </c>
      <c r="BE121" s="121">
        <f>IF(N121="základní",J121,0)</f>
        <v>0</v>
      </c>
      <c r="BF121" s="121">
        <f>IF(N121="snížená",J121,0)</f>
        <v>0</v>
      </c>
      <c r="BG121" s="121">
        <f>IF(N121="zákl. přenesená",J121,0)</f>
        <v>0</v>
      </c>
      <c r="BH121" s="121">
        <f>IF(N121="sníž. přenesená",J121,0)</f>
        <v>0</v>
      </c>
      <c r="BI121" s="121">
        <f>IF(N121="nulová",J121,0)</f>
        <v>0</v>
      </c>
      <c r="BJ121" s="14" t="s">
        <v>78</v>
      </c>
      <c r="BK121" s="121">
        <f>ROUND(I121*H121,2)</f>
        <v>0</v>
      </c>
      <c r="BL121" s="14" t="s">
        <v>551</v>
      </c>
      <c r="BM121" s="120" t="s">
        <v>596</v>
      </c>
    </row>
    <row r="122" spans="2:65" s="1" customFormat="1" ht="11.25">
      <c r="B122" s="29"/>
      <c r="D122" s="122" t="s">
        <v>135</v>
      </c>
      <c r="F122" s="123" t="s">
        <v>595</v>
      </c>
      <c r="I122" s="124"/>
      <c r="L122" s="29"/>
      <c r="M122" s="125"/>
      <c r="T122" s="50"/>
      <c r="AT122" s="14" t="s">
        <v>135</v>
      </c>
      <c r="AU122" s="14" t="s">
        <v>71</v>
      </c>
    </row>
    <row r="123" spans="2:65" s="1" customFormat="1" ht="11.25">
      <c r="B123" s="29"/>
      <c r="D123" s="126" t="s">
        <v>137</v>
      </c>
      <c r="F123" s="127" t="s">
        <v>597</v>
      </c>
      <c r="I123" s="124"/>
      <c r="L123" s="29"/>
      <c r="M123" s="158"/>
      <c r="N123" s="159"/>
      <c r="O123" s="159"/>
      <c r="P123" s="159"/>
      <c r="Q123" s="159"/>
      <c r="R123" s="159"/>
      <c r="S123" s="159"/>
      <c r="T123" s="160"/>
      <c r="AT123" s="14" t="s">
        <v>137</v>
      </c>
      <c r="AU123" s="14" t="s">
        <v>71</v>
      </c>
    </row>
    <row r="124" spans="2:65" s="1" customFormat="1" ht="6.9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29"/>
    </row>
  </sheetData>
  <sheetProtection algorithmName="SHA-512" hashValue="qSPUMAbimBAsu9ulkI6cakpPB80iBhZLCJaAYoN9pbm90DUNxLO6V3Xow1EPkB9znhSrKhqtcVwCZAmfEI0Svw==" saltValue="3ev0DKAjJDZkP2Q6wLfsD0VNraUGJ+0p8LqsfJJNKBttcKzONcqWZdw0zW4qAaEDsFnrZgaUWpNLPkTqRmnEjg==" spinCount="100000" sheet="1" objects="1" scenarios="1" formatColumns="0" formatRows="0" autoFilter="0"/>
  <autoFilter ref="C84:K123" xr:uid="{00000000-0009-0000-0000-000005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8" r:id="rId1" xr:uid="{00000000-0004-0000-0500-000000000000}"/>
    <hyperlink ref="F92" r:id="rId2" xr:uid="{00000000-0004-0000-0500-000001000000}"/>
    <hyperlink ref="F99" r:id="rId3" xr:uid="{00000000-0004-0000-0500-000002000000}"/>
    <hyperlink ref="F105" r:id="rId4" xr:uid="{00000000-0004-0000-0500-000003000000}"/>
    <hyperlink ref="F108" r:id="rId5" xr:uid="{00000000-0004-0000-0500-000004000000}"/>
    <hyperlink ref="F112" r:id="rId6" xr:uid="{00000000-0004-0000-0500-000005000000}"/>
    <hyperlink ref="F115" r:id="rId7" xr:uid="{00000000-0004-0000-0500-000006000000}"/>
    <hyperlink ref="F118" r:id="rId8" xr:uid="{00000000-0004-0000-0500-000007000000}"/>
    <hyperlink ref="F123" r:id="rId9" xr:uid="{00000000-0004-0000-05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3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98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107</v>
      </c>
      <c r="L4" s="17"/>
      <c r="M4" s="88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90" t="str">
        <f>'Rekapitulace stavby'!K6</f>
        <v>Výsadba větrolamů v k.ú. Mikulov na Moravě – I. etapa - část 1.a</v>
      </c>
      <c r="F7" s="291"/>
      <c r="G7" s="291"/>
      <c r="H7" s="291"/>
      <c r="L7" s="17"/>
    </row>
    <row r="8" spans="2:46" s="1" customFormat="1" ht="12" customHeight="1">
      <c r="B8" s="29"/>
      <c r="D8" s="24" t="s">
        <v>108</v>
      </c>
      <c r="L8" s="29"/>
    </row>
    <row r="9" spans="2:46" s="1" customFormat="1" ht="16.5" customHeight="1">
      <c r="B9" s="29"/>
      <c r="E9" s="254" t="s">
        <v>598</v>
      </c>
      <c r="F9" s="292"/>
      <c r="G9" s="292"/>
      <c r="H9" s="292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19</v>
      </c>
      <c r="I11" s="24" t="s">
        <v>20</v>
      </c>
      <c r="J11" s="22" t="s">
        <v>19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8. 7. 2025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19</v>
      </c>
      <c r="L14" s="29"/>
    </row>
    <row r="15" spans="2:46" s="1" customFormat="1" ht="18" customHeight="1">
      <c r="B15" s="29"/>
      <c r="E15" s="22" t="s">
        <v>27</v>
      </c>
      <c r="I15" s="24" t="s">
        <v>28</v>
      </c>
      <c r="J15" s="22" t="s">
        <v>19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29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93" t="str">
        <f>'Rekapitulace stavby'!E14</f>
        <v>Vyplň údaj</v>
      </c>
      <c r="F18" s="260"/>
      <c r="G18" s="260"/>
      <c r="H18" s="260"/>
      <c r="I18" s="24" t="s">
        <v>28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31</v>
      </c>
      <c r="I20" s="24" t="s">
        <v>26</v>
      </c>
      <c r="J20" s="22" t="s">
        <v>19</v>
      </c>
      <c r="L20" s="29"/>
    </row>
    <row r="21" spans="2:12" s="1" customFormat="1" ht="18" customHeight="1">
      <c r="B21" s="29"/>
      <c r="E21" s="22" t="s">
        <v>32</v>
      </c>
      <c r="I21" s="24" t="s">
        <v>28</v>
      </c>
      <c r="J21" s="22" t="s">
        <v>19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34</v>
      </c>
      <c r="I23" s="24" t="s">
        <v>26</v>
      </c>
      <c r="J23" s="22" t="s">
        <v>19</v>
      </c>
      <c r="L23" s="29"/>
    </row>
    <row r="24" spans="2:12" s="1" customFormat="1" ht="18" customHeight="1">
      <c r="B24" s="29"/>
      <c r="E24" s="22" t="s">
        <v>32</v>
      </c>
      <c r="I24" s="24" t="s">
        <v>28</v>
      </c>
      <c r="J24" s="22" t="s">
        <v>19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35</v>
      </c>
      <c r="L26" s="29"/>
    </row>
    <row r="27" spans="2:12" s="7" customFormat="1" ht="16.5" customHeight="1">
      <c r="B27" s="89"/>
      <c r="E27" s="265" t="s">
        <v>19</v>
      </c>
      <c r="F27" s="265"/>
      <c r="G27" s="265"/>
      <c r="H27" s="265"/>
      <c r="L27" s="8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90" t="s">
        <v>37</v>
      </c>
      <c r="J30" s="60">
        <f>ROUND(J79,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39</v>
      </c>
      <c r="I32" s="32" t="s">
        <v>38</v>
      </c>
      <c r="J32" s="32" t="s">
        <v>40</v>
      </c>
      <c r="L32" s="29"/>
    </row>
    <row r="33" spans="2:12" s="1" customFormat="1" ht="14.45" customHeight="1">
      <c r="B33" s="29"/>
      <c r="D33" s="49" t="s">
        <v>41</v>
      </c>
      <c r="E33" s="24" t="s">
        <v>42</v>
      </c>
      <c r="F33" s="81">
        <f>ROUND((SUM(BE79:BE238)),  2)</f>
        <v>0</v>
      </c>
      <c r="I33" s="91">
        <v>0.21</v>
      </c>
      <c r="J33" s="81">
        <f>ROUND(((SUM(BE79:BE238))*I33),  2)</f>
        <v>0</v>
      </c>
      <c r="L33" s="29"/>
    </row>
    <row r="34" spans="2:12" s="1" customFormat="1" ht="14.45" customHeight="1">
      <c r="B34" s="29"/>
      <c r="E34" s="24" t="s">
        <v>43</v>
      </c>
      <c r="F34" s="81">
        <f>ROUND((SUM(BF79:BF238)),  2)</f>
        <v>0</v>
      </c>
      <c r="I34" s="91">
        <v>0.12</v>
      </c>
      <c r="J34" s="81">
        <f>ROUND(((SUM(BF79:BF238))*I34),  2)</f>
        <v>0</v>
      </c>
      <c r="L34" s="29"/>
    </row>
    <row r="35" spans="2:12" s="1" customFormat="1" ht="14.45" hidden="1" customHeight="1">
      <c r="B35" s="29"/>
      <c r="E35" s="24" t="s">
        <v>44</v>
      </c>
      <c r="F35" s="81">
        <f>ROUND((SUM(BG79:BG238)),  2)</f>
        <v>0</v>
      </c>
      <c r="I35" s="91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45</v>
      </c>
      <c r="F36" s="81">
        <f>ROUND((SUM(BH79:BH238)),  2)</f>
        <v>0</v>
      </c>
      <c r="I36" s="91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46</v>
      </c>
      <c r="F37" s="81">
        <f>ROUND((SUM(BI79:BI238)),  2)</f>
        <v>0</v>
      </c>
      <c r="I37" s="91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2"/>
      <c r="D39" s="93" t="s">
        <v>47</v>
      </c>
      <c r="E39" s="51"/>
      <c r="F39" s="51"/>
      <c r="G39" s="94" t="s">
        <v>48</v>
      </c>
      <c r="H39" s="95" t="s">
        <v>49</v>
      </c>
      <c r="I39" s="51"/>
      <c r="J39" s="96">
        <f>SUM(J30:J37)</f>
        <v>0</v>
      </c>
      <c r="K39" s="97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110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16</v>
      </c>
      <c r="L47" s="29"/>
    </row>
    <row r="48" spans="2:12" s="1" customFormat="1" ht="26.25" customHeight="1">
      <c r="B48" s="29"/>
      <c r="E48" s="290" t="str">
        <f>E7</f>
        <v>Výsadba větrolamů v k.ú. Mikulov na Moravě – I. etapa - část 1.a</v>
      </c>
      <c r="F48" s="291"/>
      <c r="G48" s="291"/>
      <c r="H48" s="291"/>
      <c r="L48" s="29"/>
    </row>
    <row r="49" spans="2:47" s="1" customFormat="1" ht="12" customHeight="1">
      <c r="B49" s="29"/>
      <c r="C49" s="24" t="s">
        <v>108</v>
      </c>
      <c r="L49" s="29"/>
    </row>
    <row r="50" spans="2:47" s="1" customFormat="1" ht="16.5" customHeight="1">
      <c r="B50" s="29"/>
      <c r="E50" s="254" t="str">
        <f>E9</f>
        <v>SO-02 - Větrolam V22</v>
      </c>
      <c r="F50" s="292"/>
      <c r="G50" s="292"/>
      <c r="H50" s="292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>k.ú. Mikulov na Moravě</v>
      </c>
      <c r="I52" s="24" t="s">
        <v>23</v>
      </c>
      <c r="J52" s="46" t="str">
        <f>IF(J12="","",J12)</f>
        <v>8. 7. 2025</v>
      </c>
      <c r="L52" s="29"/>
    </row>
    <row r="53" spans="2:47" s="1" customFormat="1" ht="6.95" customHeight="1">
      <c r="B53" s="29"/>
      <c r="L53" s="29"/>
    </row>
    <row r="54" spans="2:47" s="1" customFormat="1" ht="25.7" customHeight="1">
      <c r="B54" s="29"/>
      <c r="C54" s="24" t="s">
        <v>25</v>
      </c>
      <c r="F54" s="22" t="str">
        <f>E15</f>
        <v>SPÚ ČR, KPÚ pro Jihomoravský kraj</v>
      </c>
      <c r="I54" s="24" t="s">
        <v>31</v>
      </c>
      <c r="J54" s="27" t="str">
        <f>E21</f>
        <v>AGROPTROJEKT PSO s.r.o.</v>
      </c>
      <c r="L54" s="29"/>
    </row>
    <row r="55" spans="2:47" s="1" customFormat="1" ht="25.7" customHeight="1">
      <c r="B55" s="29"/>
      <c r="C55" s="24" t="s">
        <v>29</v>
      </c>
      <c r="F55" s="22" t="str">
        <f>IF(E18="","",E18)</f>
        <v>Vyplň údaj</v>
      </c>
      <c r="I55" s="24" t="s">
        <v>34</v>
      </c>
      <c r="J55" s="27" t="str">
        <f>E24</f>
        <v>AGROPTROJEKT PSO s.r.o.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8" t="s">
        <v>111</v>
      </c>
      <c r="D57" s="92"/>
      <c r="E57" s="92"/>
      <c r="F57" s="92"/>
      <c r="G57" s="92"/>
      <c r="H57" s="92"/>
      <c r="I57" s="92"/>
      <c r="J57" s="99" t="s">
        <v>112</v>
      </c>
      <c r="K57" s="92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100" t="s">
        <v>69</v>
      </c>
      <c r="J59" s="60">
        <f>J79</f>
        <v>0</v>
      </c>
      <c r="L59" s="29"/>
      <c r="AU59" s="14" t="s">
        <v>113</v>
      </c>
    </row>
    <row r="60" spans="2:47" s="1" customFormat="1" ht="21.75" customHeight="1">
      <c r="B60" s="29"/>
      <c r="L60" s="29"/>
    </row>
    <row r="61" spans="2:47" s="1" customFormat="1" ht="6.95" customHeight="1"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29"/>
    </row>
    <row r="65" spans="2:65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29"/>
    </row>
    <row r="66" spans="2:65" s="1" customFormat="1" ht="24.95" customHeight="1">
      <c r="B66" s="29"/>
      <c r="C66" s="18" t="s">
        <v>114</v>
      </c>
      <c r="L66" s="29"/>
    </row>
    <row r="67" spans="2:65" s="1" customFormat="1" ht="6.95" customHeight="1">
      <c r="B67" s="29"/>
      <c r="L67" s="29"/>
    </row>
    <row r="68" spans="2:65" s="1" customFormat="1" ht="12" customHeight="1">
      <c r="B68" s="29"/>
      <c r="C68" s="24" t="s">
        <v>16</v>
      </c>
      <c r="L68" s="29"/>
    </row>
    <row r="69" spans="2:65" s="1" customFormat="1" ht="26.25" customHeight="1">
      <c r="B69" s="29"/>
      <c r="E69" s="290" t="str">
        <f>E7</f>
        <v>Výsadba větrolamů v k.ú. Mikulov na Moravě – I. etapa - část 1.a</v>
      </c>
      <c r="F69" s="291"/>
      <c r="G69" s="291"/>
      <c r="H69" s="291"/>
      <c r="L69" s="29"/>
    </row>
    <row r="70" spans="2:65" s="1" customFormat="1" ht="12" customHeight="1">
      <c r="B70" s="29"/>
      <c r="C70" s="24" t="s">
        <v>108</v>
      </c>
      <c r="L70" s="29"/>
    </row>
    <row r="71" spans="2:65" s="1" customFormat="1" ht="16.5" customHeight="1">
      <c r="B71" s="29"/>
      <c r="E71" s="254" t="str">
        <f>E9</f>
        <v>SO-02 - Větrolam V22</v>
      </c>
      <c r="F71" s="292"/>
      <c r="G71" s="292"/>
      <c r="H71" s="292"/>
      <c r="L71" s="29"/>
    </row>
    <row r="72" spans="2:65" s="1" customFormat="1" ht="6.95" customHeight="1">
      <c r="B72" s="29"/>
      <c r="L72" s="29"/>
    </row>
    <row r="73" spans="2:65" s="1" customFormat="1" ht="12" customHeight="1">
      <c r="B73" s="29"/>
      <c r="C73" s="24" t="s">
        <v>21</v>
      </c>
      <c r="F73" s="22" t="str">
        <f>F12</f>
        <v>k.ú. Mikulov na Moravě</v>
      </c>
      <c r="I73" s="24" t="s">
        <v>23</v>
      </c>
      <c r="J73" s="46" t="str">
        <f>IF(J12="","",J12)</f>
        <v>8. 7. 2025</v>
      </c>
      <c r="L73" s="29"/>
    </row>
    <row r="74" spans="2:65" s="1" customFormat="1" ht="6.95" customHeight="1">
      <c r="B74" s="29"/>
      <c r="L74" s="29"/>
    </row>
    <row r="75" spans="2:65" s="1" customFormat="1" ht="25.7" customHeight="1">
      <c r="B75" s="29"/>
      <c r="C75" s="24" t="s">
        <v>25</v>
      </c>
      <c r="F75" s="22" t="str">
        <f>E15</f>
        <v>SPÚ ČR, KPÚ pro Jihomoravský kraj</v>
      </c>
      <c r="I75" s="24" t="s">
        <v>31</v>
      </c>
      <c r="J75" s="27" t="str">
        <f>E21</f>
        <v>AGROPTROJEKT PSO s.r.o.</v>
      </c>
      <c r="L75" s="29"/>
    </row>
    <row r="76" spans="2:65" s="1" customFormat="1" ht="25.7" customHeight="1">
      <c r="B76" s="29"/>
      <c r="C76" s="24" t="s">
        <v>29</v>
      </c>
      <c r="F76" s="22" t="str">
        <f>IF(E18="","",E18)</f>
        <v>Vyplň údaj</v>
      </c>
      <c r="I76" s="24" t="s">
        <v>34</v>
      </c>
      <c r="J76" s="27" t="str">
        <f>E24</f>
        <v>AGROPTROJEKT PSO s.r.o.</v>
      </c>
      <c r="L76" s="29"/>
    </row>
    <row r="77" spans="2:65" s="1" customFormat="1" ht="10.35" customHeight="1">
      <c r="B77" s="29"/>
      <c r="L77" s="29"/>
    </row>
    <row r="78" spans="2:65" s="8" customFormat="1" ht="29.25" customHeight="1">
      <c r="B78" s="101"/>
      <c r="C78" s="102" t="s">
        <v>115</v>
      </c>
      <c r="D78" s="103" t="s">
        <v>56</v>
      </c>
      <c r="E78" s="103" t="s">
        <v>52</v>
      </c>
      <c r="F78" s="103" t="s">
        <v>53</v>
      </c>
      <c r="G78" s="103" t="s">
        <v>116</v>
      </c>
      <c r="H78" s="103" t="s">
        <v>117</v>
      </c>
      <c r="I78" s="103" t="s">
        <v>118</v>
      </c>
      <c r="J78" s="103" t="s">
        <v>112</v>
      </c>
      <c r="K78" s="104" t="s">
        <v>119</v>
      </c>
      <c r="L78" s="101"/>
      <c r="M78" s="53" t="s">
        <v>19</v>
      </c>
      <c r="N78" s="54" t="s">
        <v>41</v>
      </c>
      <c r="O78" s="54" t="s">
        <v>120</v>
      </c>
      <c r="P78" s="54" t="s">
        <v>121</v>
      </c>
      <c r="Q78" s="54" t="s">
        <v>122</v>
      </c>
      <c r="R78" s="54" t="s">
        <v>123</v>
      </c>
      <c r="S78" s="54" t="s">
        <v>124</v>
      </c>
      <c r="T78" s="55" t="s">
        <v>125</v>
      </c>
    </row>
    <row r="79" spans="2:65" s="1" customFormat="1" ht="22.9" customHeight="1">
      <c r="B79" s="29"/>
      <c r="C79" s="58" t="s">
        <v>126</v>
      </c>
      <c r="J79" s="105">
        <f>BK79</f>
        <v>0</v>
      </c>
      <c r="L79" s="29"/>
      <c r="M79" s="56"/>
      <c r="N79" s="47"/>
      <c r="O79" s="47"/>
      <c r="P79" s="106">
        <f>SUM(P80:P238)</f>
        <v>0</v>
      </c>
      <c r="Q79" s="47"/>
      <c r="R79" s="106">
        <f>SUM(R80:R238)</f>
        <v>72.530911000000003</v>
      </c>
      <c r="S79" s="47"/>
      <c r="T79" s="107">
        <f>SUM(T80:T238)</f>
        <v>0</v>
      </c>
      <c r="AT79" s="14" t="s">
        <v>70</v>
      </c>
      <c r="AU79" s="14" t="s">
        <v>113</v>
      </c>
      <c r="BK79" s="108">
        <f>SUM(BK80:BK238)</f>
        <v>0</v>
      </c>
    </row>
    <row r="80" spans="2:65" s="1" customFormat="1" ht="33" customHeight="1">
      <c r="B80" s="29"/>
      <c r="C80" s="109" t="s">
        <v>78</v>
      </c>
      <c r="D80" s="109" t="s">
        <v>127</v>
      </c>
      <c r="E80" s="110" t="s">
        <v>128</v>
      </c>
      <c r="F80" s="111" t="s">
        <v>129</v>
      </c>
      <c r="G80" s="112" t="s">
        <v>130</v>
      </c>
      <c r="H80" s="113">
        <v>5310</v>
      </c>
      <c r="I80" s="114"/>
      <c r="J80" s="115">
        <f>ROUND(I80*H80,2)</f>
        <v>0</v>
      </c>
      <c r="K80" s="111" t="s">
        <v>131</v>
      </c>
      <c r="L80" s="29"/>
      <c r="M80" s="116" t="s">
        <v>19</v>
      </c>
      <c r="N80" s="117" t="s">
        <v>42</v>
      </c>
      <c r="P80" s="118">
        <f>O80*H80</f>
        <v>0</v>
      </c>
      <c r="Q80" s="118">
        <v>0</v>
      </c>
      <c r="R80" s="118">
        <f>Q80*H80</f>
        <v>0</v>
      </c>
      <c r="S80" s="118">
        <v>0</v>
      </c>
      <c r="T80" s="119">
        <f>S80*H80</f>
        <v>0</v>
      </c>
      <c r="AR80" s="120" t="s">
        <v>132</v>
      </c>
      <c r="AT80" s="120" t="s">
        <v>127</v>
      </c>
      <c r="AU80" s="120" t="s">
        <v>71</v>
      </c>
      <c r="AY80" s="14" t="s">
        <v>133</v>
      </c>
      <c r="BE80" s="121">
        <f>IF(N80="základní",J80,0)</f>
        <v>0</v>
      </c>
      <c r="BF80" s="121">
        <f>IF(N80="snížená",J80,0)</f>
        <v>0</v>
      </c>
      <c r="BG80" s="121">
        <f>IF(N80="zákl. přenesená",J80,0)</f>
        <v>0</v>
      </c>
      <c r="BH80" s="121">
        <f>IF(N80="sníž. přenesená",J80,0)</f>
        <v>0</v>
      </c>
      <c r="BI80" s="121">
        <f>IF(N80="nulová",J80,0)</f>
        <v>0</v>
      </c>
      <c r="BJ80" s="14" t="s">
        <v>78</v>
      </c>
      <c r="BK80" s="121">
        <f>ROUND(I80*H80,2)</f>
        <v>0</v>
      </c>
      <c r="BL80" s="14" t="s">
        <v>132</v>
      </c>
      <c r="BM80" s="120" t="s">
        <v>599</v>
      </c>
    </row>
    <row r="81" spans="2:65" s="1" customFormat="1" ht="29.25">
      <c r="B81" s="29"/>
      <c r="D81" s="122" t="s">
        <v>135</v>
      </c>
      <c r="F81" s="123" t="s">
        <v>136</v>
      </c>
      <c r="I81" s="124"/>
      <c r="L81" s="29"/>
      <c r="M81" s="125"/>
      <c r="T81" s="50"/>
      <c r="AT81" s="14" t="s">
        <v>135</v>
      </c>
      <c r="AU81" s="14" t="s">
        <v>71</v>
      </c>
    </row>
    <row r="82" spans="2:65" s="1" customFormat="1" ht="11.25">
      <c r="B82" s="29"/>
      <c r="D82" s="126" t="s">
        <v>137</v>
      </c>
      <c r="F82" s="127" t="s">
        <v>138</v>
      </c>
      <c r="I82" s="124"/>
      <c r="L82" s="29"/>
      <c r="M82" s="125"/>
      <c r="T82" s="50"/>
      <c r="AT82" s="14" t="s">
        <v>137</v>
      </c>
      <c r="AU82" s="14" t="s">
        <v>71</v>
      </c>
    </row>
    <row r="83" spans="2:65" s="9" customFormat="1" ht="11.25">
      <c r="B83" s="128"/>
      <c r="D83" s="122" t="s">
        <v>139</v>
      </c>
      <c r="E83" s="129" t="s">
        <v>19</v>
      </c>
      <c r="F83" s="130" t="s">
        <v>600</v>
      </c>
      <c r="H83" s="131">
        <v>5310</v>
      </c>
      <c r="I83" s="132"/>
      <c r="L83" s="128"/>
      <c r="M83" s="133"/>
      <c r="T83" s="134"/>
      <c r="AT83" s="129" t="s">
        <v>139</v>
      </c>
      <c r="AU83" s="129" t="s">
        <v>71</v>
      </c>
      <c r="AV83" s="9" t="s">
        <v>80</v>
      </c>
      <c r="AW83" s="9" t="s">
        <v>33</v>
      </c>
      <c r="AX83" s="9" t="s">
        <v>78</v>
      </c>
      <c r="AY83" s="129" t="s">
        <v>133</v>
      </c>
    </row>
    <row r="84" spans="2:65" s="1" customFormat="1" ht="24.2" customHeight="1">
      <c r="B84" s="29"/>
      <c r="C84" s="109" t="s">
        <v>80</v>
      </c>
      <c r="D84" s="109" t="s">
        <v>127</v>
      </c>
      <c r="E84" s="110" t="s">
        <v>141</v>
      </c>
      <c r="F84" s="111" t="s">
        <v>142</v>
      </c>
      <c r="G84" s="112" t="s">
        <v>130</v>
      </c>
      <c r="H84" s="113">
        <v>5310</v>
      </c>
      <c r="I84" s="114"/>
      <c r="J84" s="115">
        <f>ROUND(I84*H84,2)</f>
        <v>0</v>
      </c>
      <c r="K84" s="111" t="s">
        <v>131</v>
      </c>
      <c r="L84" s="29"/>
      <c r="M84" s="116" t="s">
        <v>19</v>
      </c>
      <c r="N84" s="117" t="s">
        <v>42</v>
      </c>
      <c r="P84" s="118">
        <f>O84*H84</f>
        <v>0</v>
      </c>
      <c r="Q84" s="118">
        <v>0</v>
      </c>
      <c r="R84" s="118">
        <f>Q84*H84</f>
        <v>0</v>
      </c>
      <c r="S84" s="118">
        <v>0</v>
      </c>
      <c r="T84" s="119">
        <f>S84*H84</f>
        <v>0</v>
      </c>
      <c r="AR84" s="120" t="s">
        <v>132</v>
      </c>
      <c r="AT84" s="120" t="s">
        <v>127</v>
      </c>
      <c r="AU84" s="120" t="s">
        <v>71</v>
      </c>
      <c r="AY84" s="14" t="s">
        <v>133</v>
      </c>
      <c r="BE84" s="121">
        <f>IF(N84="základní",J84,0)</f>
        <v>0</v>
      </c>
      <c r="BF84" s="121">
        <f>IF(N84="snížená",J84,0)</f>
        <v>0</v>
      </c>
      <c r="BG84" s="121">
        <f>IF(N84="zákl. přenesená",J84,0)</f>
        <v>0</v>
      </c>
      <c r="BH84" s="121">
        <f>IF(N84="sníž. přenesená",J84,0)</f>
        <v>0</v>
      </c>
      <c r="BI84" s="121">
        <f>IF(N84="nulová",J84,0)</f>
        <v>0</v>
      </c>
      <c r="BJ84" s="14" t="s">
        <v>78</v>
      </c>
      <c r="BK84" s="121">
        <f>ROUND(I84*H84,2)</f>
        <v>0</v>
      </c>
      <c r="BL84" s="14" t="s">
        <v>132</v>
      </c>
      <c r="BM84" s="120" t="s">
        <v>601</v>
      </c>
    </row>
    <row r="85" spans="2:65" s="1" customFormat="1" ht="19.5">
      <c r="B85" s="29"/>
      <c r="D85" s="122" t="s">
        <v>135</v>
      </c>
      <c r="F85" s="123" t="s">
        <v>144</v>
      </c>
      <c r="I85" s="124"/>
      <c r="L85" s="29"/>
      <c r="M85" s="125"/>
      <c r="T85" s="50"/>
      <c r="AT85" s="14" t="s">
        <v>135</v>
      </c>
      <c r="AU85" s="14" t="s">
        <v>71</v>
      </c>
    </row>
    <row r="86" spans="2:65" s="1" customFormat="1" ht="11.25">
      <c r="B86" s="29"/>
      <c r="D86" s="126" t="s">
        <v>137</v>
      </c>
      <c r="F86" s="127" t="s">
        <v>145</v>
      </c>
      <c r="I86" s="124"/>
      <c r="L86" s="29"/>
      <c r="M86" s="125"/>
      <c r="T86" s="50"/>
      <c r="AT86" s="14" t="s">
        <v>137</v>
      </c>
      <c r="AU86" s="14" t="s">
        <v>71</v>
      </c>
    </row>
    <row r="87" spans="2:65" s="1" customFormat="1" ht="21.75" customHeight="1">
      <c r="B87" s="29"/>
      <c r="C87" s="109" t="s">
        <v>146</v>
      </c>
      <c r="D87" s="109" t="s">
        <v>127</v>
      </c>
      <c r="E87" s="110" t="s">
        <v>147</v>
      </c>
      <c r="F87" s="111" t="s">
        <v>148</v>
      </c>
      <c r="G87" s="112" t="s">
        <v>130</v>
      </c>
      <c r="H87" s="113">
        <v>5310</v>
      </c>
      <c r="I87" s="114"/>
      <c r="J87" s="115">
        <f>ROUND(I87*H87,2)</f>
        <v>0</v>
      </c>
      <c r="K87" s="111" t="s">
        <v>131</v>
      </c>
      <c r="L87" s="29"/>
      <c r="M87" s="116" t="s">
        <v>19</v>
      </c>
      <c r="N87" s="117" t="s">
        <v>42</v>
      </c>
      <c r="P87" s="118">
        <f>O87*H87</f>
        <v>0</v>
      </c>
      <c r="Q87" s="118">
        <v>0</v>
      </c>
      <c r="R87" s="118">
        <f>Q87*H87</f>
        <v>0</v>
      </c>
      <c r="S87" s="118">
        <v>0</v>
      </c>
      <c r="T87" s="119">
        <f>S87*H87</f>
        <v>0</v>
      </c>
      <c r="AR87" s="120" t="s">
        <v>132</v>
      </c>
      <c r="AT87" s="120" t="s">
        <v>127</v>
      </c>
      <c r="AU87" s="120" t="s">
        <v>71</v>
      </c>
      <c r="AY87" s="14" t="s">
        <v>133</v>
      </c>
      <c r="BE87" s="121">
        <f>IF(N87="základní",J87,0)</f>
        <v>0</v>
      </c>
      <c r="BF87" s="121">
        <f>IF(N87="snížená",J87,0)</f>
        <v>0</v>
      </c>
      <c r="BG87" s="121">
        <f>IF(N87="zákl. přenesená",J87,0)</f>
        <v>0</v>
      </c>
      <c r="BH87" s="121">
        <f>IF(N87="sníž. přenesená",J87,0)</f>
        <v>0</v>
      </c>
      <c r="BI87" s="121">
        <f>IF(N87="nulová",J87,0)</f>
        <v>0</v>
      </c>
      <c r="BJ87" s="14" t="s">
        <v>78</v>
      </c>
      <c r="BK87" s="121">
        <f>ROUND(I87*H87,2)</f>
        <v>0</v>
      </c>
      <c r="BL87" s="14" t="s">
        <v>132</v>
      </c>
      <c r="BM87" s="120" t="s">
        <v>602</v>
      </c>
    </row>
    <row r="88" spans="2:65" s="1" customFormat="1" ht="11.25">
      <c r="B88" s="29"/>
      <c r="D88" s="122" t="s">
        <v>135</v>
      </c>
      <c r="F88" s="123" t="s">
        <v>150</v>
      </c>
      <c r="I88" s="124"/>
      <c r="L88" s="29"/>
      <c r="M88" s="125"/>
      <c r="T88" s="50"/>
      <c r="AT88" s="14" t="s">
        <v>135</v>
      </c>
      <c r="AU88" s="14" t="s">
        <v>71</v>
      </c>
    </row>
    <row r="89" spans="2:65" s="1" customFormat="1" ht="11.25">
      <c r="B89" s="29"/>
      <c r="D89" s="126" t="s">
        <v>137</v>
      </c>
      <c r="F89" s="127" t="s">
        <v>151</v>
      </c>
      <c r="I89" s="124"/>
      <c r="L89" s="29"/>
      <c r="M89" s="125"/>
      <c r="T89" s="50"/>
      <c r="AT89" s="14" t="s">
        <v>137</v>
      </c>
      <c r="AU89" s="14" t="s">
        <v>71</v>
      </c>
    </row>
    <row r="90" spans="2:65" s="1" customFormat="1" ht="21.75" customHeight="1">
      <c r="B90" s="29"/>
      <c r="C90" s="109" t="s">
        <v>132</v>
      </c>
      <c r="D90" s="109" t="s">
        <v>127</v>
      </c>
      <c r="E90" s="110" t="s">
        <v>152</v>
      </c>
      <c r="F90" s="111" t="s">
        <v>153</v>
      </c>
      <c r="G90" s="112" t="s">
        <v>130</v>
      </c>
      <c r="H90" s="113">
        <v>5310</v>
      </c>
      <c r="I90" s="114"/>
      <c r="J90" s="115">
        <f>ROUND(I90*H90,2)</f>
        <v>0</v>
      </c>
      <c r="K90" s="111" t="s">
        <v>131</v>
      </c>
      <c r="L90" s="29"/>
      <c r="M90" s="116" t="s">
        <v>19</v>
      </c>
      <c r="N90" s="117" t="s">
        <v>42</v>
      </c>
      <c r="P90" s="118">
        <f>O90*H90</f>
        <v>0</v>
      </c>
      <c r="Q90" s="118">
        <v>0</v>
      </c>
      <c r="R90" s="118">
        <f>Q90*H90</f>
        <v>0</v>
      </c>
      <c r="S90" s="118">
        <v>0</v>
      </c>
      <c r="T90" s="119">
        <f>S90*H90</f>
        <v>0</v>
      </c>
      <c r="AR90" s="120" t="s">
        <v>132</v>
      </c>
      <c r="AT90" s="120" t="s">
        <v>127</v>
      </c>
      <c r="AU90" s="120" t="s">
        <v>71</v>
      </c>
      <c r="AY90" s="14" t="s">
        <v>133</v>
      </c>
      <c r="BE90" s="121">
        <f>IF(N90="základní",J90,0)</f>
        <v>0</v>
      </c>
      <c r="BF90" s="121">
        <f>IF(N90="snížená",J90,0)</f>
        <v>0</v>
      </c>
      <c r="BG90" s="121">
        <f>IF(N90="zákl. přenesená",J90,0)</f>
        <v>0</v>
      </c>
      <c r="BH90" s="121">
        <f>IF(N90="sníž. přenesená",J90,0)</f>
        <v>0</v>
      </c>
      <c r="BI90" s="121">
        <f>IF(N90="nulová",J90,0)</f>
        <v>0</v>
      </c>
      <c r="BJ90" s="14" t="s">
        <v>78</v>
      </c>
      <c r="BK90" s="121">
        <f>ROUND(I90*H90,2)</f>
        <v>0</v>
      </c>
      <c r="BL90" s="14" t="s">
        <v>132</v>
      </c>
      <c r="BM90" s="120" t="s">
        <v>603</v>
      </c>
    </row>
    <row r="91" spans="2:65" s="1" customFormat="1" ht="11.25">
      <c r="B91" s="29"/>
      <c r="D91" s="122" t="s">
        <v>135</v>
      </c>
      <c r="F91" s="123" t="s">
        <v>155</v>
      </c>
      <c r="I91" s="124"/>
      <c r="L91" s="29"/>
      <c r="M91" s="125"/>
      <c r="T91" s="50"/>
      <c r="AT91" s="14" t="s">
        <v>135</v>
      </c>
      <c r="AU91" s="14" t="s">
        <v>71</v>
      </c>
    </row>
    <row r="92" spans="2:65" s="1" customFormat="1" ht="11.25">
      <c r="B92" s="29"/>
      <c r="D92" s="126" t="s">
        <v>137</v>
      </c>
      <c r="F92" s="127" t="s">
        <v>156</v>
      </c>
      <c r="I92" s="124"/>
      <c r="L92" s="29"/>
      <c r="M92" s="125"/>
      <c r="T92" s="50"/>
      <c r="AT92" s="14" t="s">
        <v>137</v>
      </c>
      <c r="AU92" s="14" t="s">
        <v>71</v>
      </c>
    </row>
    <row r="93" spans="2:65" s="1" customFormat="1" ht="21.75" customHeight="1">
      <c r="B93" s="29"/>
      <c r="C93" s="109" t="s">
        <v>157</v>
      </c>
      <c r="D93" s="109" t="s">
        <v>127</v>
      </c>
      <c r="E93" s="110" t="s">
        <v>158</v>
      </c>
      <c r="F93" s="111" t="s">
        <v>159</v>
      </c>
      <c r="G93" s="112" t="s">
        <v>130</v>
      </c>
      <c r="H93" s="113">
        <v>4383</v>
      </c>
      <c r="I93" s="114"/>
      <c r="J93" s="115">
        <f>ROUND(I93*H93,2)</f>
        <v>0</v>
      </c>
      <c r="K93" s="111" t="s">
        <v>131</v>
      </c>
      <c r="L93" s="29"/>
      <c r="M93" s="116" t="s">
        <v>19</v>
      </c>
      <c r="N93" s="117" t="s">
        <v>42</v>
      </c>
      <c r="P93" s="118">
        <f>O93*H93</f>
        <v>0</v>
      </c>
      <c r="Q93" s="118">
        <v>0</v>
      </c>
      <c r="R93" s="118">
        <f>Q93*H93</f>
        <v>0</v>
      </c>
      <c r="S93" s="118">
        <v>0</v>
      </c>
      <c r="T93" s="119">
        <f>S93*H93</f>
        <v>0</v>
      </c>
      <c r="AR93" s="120" t="s">
        <v>132</v>
      </c>
      <c r="AT93" s="120" t="s">
        <v>127</v>
      </c>
      <c r="AU93" s="120" t="s">
        <v>71</v>
      </c>
      <c r="AY93" s="14" t="s">
        <v>133</v>
      </c>
      <c r="BE93" s="121">
        <f>IF(N93="základní",J93,0)</f>
        <v>0</v>
      </c>
      <c r="BF93" s="121">
        <f>IF(N93="snížená",J93,0)</f>
        <v>0</v>
      </c>
      <c r="BG93" s="121">
        <f>IF(N93="zákl. přenesená",J93,0)</f>
        <v>0</v>
      </c>
      <c r="BH93" s="121">
        <f>IF(N93="sníž. přenesená",J93,0)</f>
        <v>0</v>
      </c>
      <c r="BI93" s="121">
        <f>IF(N93="nulová",J93,0)</f>
        <v>0</v>
      </c>
      <c r="BJ93" s="14" t="s">
        <v>78</v>
      </c>
      <c r="BK93" s="121">
        <f>ROUND(I93*H93,2)</f>
        <v>0</v>
      </c>
      <c r="BL93" s="14" t="s">
        <v>132</v>
      </c>
      <c r="BM93" s="120" t="s">
        <v>604</v>
      </c>
    </row>
    <row r="94" spans="2:65" s="1" customFormat="1" ht="11.25">
      <c r="B94" s="29"/>
      <c r="D94" s="122" t="s">
        <v>135</v>
      </c>
      <c r="F94" s="123" t="s">
        <v>161</v>
      </c>
      <c r="I94" s="124"/>
      <c r="L94" s="29"/>
      <c r="M94" s="125"/>
      <c r="T94" s="50"/>
      <c r="AT94" s="14" t="s">
        <v>135</v>
      </c>
      <c r="AU94" s="14" t="s">
        <v>71</v>
      </c>
    </row>
    <row r="95" spans="2:65" s="1" customFormat="1" ht="11.25">
      <c r="B95" s="29"/>
      <c r="D95" s="126" t="s">
        <v>137</v>
      </c>
      <c r="F95" s="127" t="s">
        <v>162</v>
      </c>
      <c r="I95" s="124"/>
      <c r="L95" s="29"/>
      <c r="M95" s="125"/>
      <c r="T95" s="50"/>
      <c r="AT95" s="14" t="s">
        <v>137</v>
      </c>
      <c r="AU95" s="14" t="s">
        <v>71</v>
      </c>
    </row>
    <row r="96" spans="2:65" s="9" customFormat="1" ht="11.25">
      <c r="B96" s="128"/>
      <c r="D96" s="122" t="s">
        <v>139</v>
      </c>
      <c r="E96" s="129" t="s">
        <v>19</v>
      </c>
      <c r="F96" s="130" t="s">
        <v>605</v>
      </c>
      <c r="H96" s="131">
        <v>4383</v>
      </c>
      <c r="I96" s="132"/>
      <c r="L96" s="128"/>
      <c r="M96" s="133"/>
      <c r="T96" s="134"/>
      <c r="AT96" s="129" t="s">
        <v>139</v>
      </c>
      <c r="AU96" s="129" t="s">
        <v>71</v>
      </c>
      <c r="AV96" s="9" t="s">
        <v>80</v>
      </c>
      <c r="AW96" s="9" t="s">
        <v>33</v>
      </c>
      <c r="AX96" s="9" t="s">
        <v>78</v>
      </c>
      <c r="AY96" s="129" t="s">
        <v>133</v>
      </c>
    </row>
    <row r="97" spans="2:65" s="1" customFormat="1" ht="24.2" customHeight="1">
      <c r="B97" s="29"/>
      <c r="C97" s="109" t="s">
        <v>164</v>
      </c>
      <c r="D97" s="109" t="s">
        <v>127</v>
      </c>
      <c r="E97" s="110" t="s">
        <v>165</v>
      </c>
      <c r="F97" s="111" t="s">
        <v>166</v>
      </c>
      <c r="G97" s="112" t="s">
        <v>130</v>
      </c>
      <c r="H97" s="113">
        <v>4383</v>
      </c>
      <c r="I97" s="114"/>
      <c r="J97" s="115">
        <f>ROUND(I97*H97,2)</f>
        <v>0</v>
      </c>
      <c r="K97" s="111" t="s">
        <v>131</v>
      </c>
      <c r="L97" s="29"/>
      <c r="M97" s="116" t="s">
        <v>19</v>
      </c>
      <c r="N97" s="117" t="s">
        <v>42</v>
      </c>
      <c r="P97" s="118">
        <f>O97*H97</f>
        <v>0</v>
      </c>
      <c r="Q97" s="118">
        <v>0</v>
      </c>
      <c r="R97" s="118">
        <f>Q97*H97</f>
        <v>0</v>
      </c>
      <c r="S97" s="118">
        <v>0</v>
      </c>
      <c r="T97" s="119">
        <f>S97*H97</f>
        <v>0</v>
      </c>
      <c r="AR97" s="120" t="s">
        <v>132</v>
      </c>
      <c r="AT97" s="120" t="s">
        <v>127</v>
      </c>
      <c r="AU97" s="120" t="s">
        <v>71</v>
      </c>
      <c r="AY97" s="14" t="s">
        <v>133</v>
      </c>
      <c r="BE97" s="121">
        <f>IF(N97="základní",J97,0)</f>
        <v>0</v>
      </c>
      <c r="BF97" s="121">
        <f>IF(N97="snížená",J97,0)</f>
        <v>0</v>
      </c>
      <c r="BG97" s="121">
        <f>IF(N97="zákl. přenesená",J97,0)</f>
        <v>0</v>
      </c>
      <c r="BH97" s="121">
        <f>IF(N97="sníž. přenesená",J97,0)</f>
        <v>0</v>
      </c>
      <c r="BI97" s="121">
        <f>IF(N97="nulová",J97,0)</f>
        <v>0</v>
      </c>
      <c r="BJ97" s="14" t="s">
        <v>78</v>
      </c>
      <c r="BK97" s="121">
        <f>ROUND(I97*H97,2)</f>
        <v>0</v>
      </c>
      <c r="BL97" s="14" t="s">
        <v>132</v>
      </c>
      <c r="BM97" s="120" t="s">
        <v>606</v>
      </c>
    </row>
    <row r="98" spans="2:65" s="1" customFormat="1" ht="19.5">
      <c r="B98" s="29"/>
      <c r="D98" s="122" t="s">
        <v>135</v>
      </c>
      <c r="F98" s="123" t="s">
        <v>168</v>
      </c>
      <c r="I98" s="124"/>
      <c r="L98" s="29"/>
      <c r="M98" s="125"/>
      <c r="T98" s="50"/>
      <c r="AT98" s="14" t="s">
        <v>135</v>
      </c>
      <c r="AU98" s="14" t="s">
        <v>71</v>
      </c>
    </row>
    <row r="99" spans="2:65" s="1" customFormat="1" ht="11.25">
      <c r="B99" s="29"/>
      <c r="D99" s="126" t="s">
        <v>137</v>
      </c>
      <c r="F99" s="127" t="s">
        <v>169</v>
      </c>
      <c r="I99" s="124"/>
      <c r="L99" s="29"/>
      <c r="M99" s="125"/>
      <c r="T99" s="50"/>
      <c r="AT99" s="14" t="s">
        <v>137</v>
      </c>
      <c r="AU99" s="14" t="s">
        <v>71</v>
      </c>
    </row>
    <row r="100" spans="2:65" s="9" customFormat="1" ht="11.25">
      <c r="B100" s="128"/>
      <c r="D100" s="122" t="s">
        <v>139</v>
      </c>
      <c r="E100" s="129" t="s">
        <v>19</v>
      </c>
      <c r="F100" s="130" t="s">
        <v>607</v>
      </c>
      <c r="H100" s="131">
        <v>4383</v>
      </c>
      <c r="I100" s="132"/>
      <c r="L100" s="128"/>
      <c r="M100" s="133"/>
      <c r="T100" s="134"/>
      <c r="AT100" s="129" t="s">
        <v>139</v>
      </c>
      <c r="AU100" s="129" t="s">
        <v>71</v>
      </c>
      <c r="AV100" s="9" t="s">
        <v>80</v>
      </c>
      <c r="AW100" s="9" t="s">
        <v>33</v>
      </c>
      <c r="AX100" s="9" t="s">
        <v>71</v>
      </c>
      <c r="AY100" s="129" t="s">
        <v>133</v>
      </c>
    </row>
    <row r="101" spans="2:65" s="10" customFormat="1" ht="11.25">
      <c r="B101" s="135"/>
      <c r="D101" s="122" t="s">
        <v>139</v>
      </c>
      <c r="E101" s="136" t="s">
        <v>19</v>
      </c>
      <c r="F101" s="137" t="s">
        <v>171</v>
      </c>
      <c r="H101" s="138">
        <v>4383</v>
      </c>
      <c r="I101" s="139"/>
      <c r="L101" s="135"/>
      <c r="M101" s="140"/>
      <c r="T101" s="141"/>
      <c r="AT101" s="136" t="s">
        <v>139</v>
      </c>
      <c r="AU101" s="136" t="s">
        <v>71</v>
      </c>
      <c r="AV101" s="10" t="s">
        <v>132</v>
      </c>
      <c r="AW101" s="10" t="s">
        <v>33</v>
      </c>
      <c r="AX101" s="10" t="s">
        <v>78</v>
      </c>
      <c r="AY101" s="136" t="s">
        <v>133</v>
      </c>
    </row>
    <row r="102" spans="2:65" s="1" customFormat="1" ht="16.5" customHeight="1">
      <c r="B102" s="29"/>
      <c r="C102" s="142" t="s">
        <v>172</v>
      </c>
      <c r="D102" s="142" t="s">
        <v>173</v>
      </c>
      <c r="E102" s="143" t="s">
        <v>174</v>
      </c>
      <c r="F102" s="144" t="s">
        <v>175</v>
      </c>
      <c r="G102" s="145" t="s">
        <v>176</v>
      </c>
      <c r="H102" s="146">
        <v>109.575</v>
      </c>
      <c r="I102" s="147"/>
      <c r="J102" s="148">
        <f>ROUND(I102*H102,2)</f>
        <v>0</v>
      </c>
      <c r="K102" s="144" t="s">
        <v>131</v>
      </c>
      <c r="L102" s="149"/>
      <c r="M102" s="150" t="s">
        <v>19</v>
      </c>
      <c r="N102" s="151" t="s">
        <v>42</v>
      </c>
      <c r="P102" s="118">
        <f>O102*H102</f>
        <v>0</v>
      </c>
      <c r="Q102" s="118">
        <v>1E-3</v>
      </c>
      <c r="R102" s="118">
        <f>Q102*H102</f>
        <v>0.10957500000000001</v>
      </c>
      <c r="S102" s="118">
        <v>0</v>
      </c>
      <c r="T102" s="119">
        <f>S102*H102</f>
        <v>0</v>
      </c>
      <c r="AR102" s="120" t="s">
        <v>177</v>
      </c>
      <c r="AT102" s="120" t="s">
        <v>173</v>
      </c>
      <c r="AU102" s="120" t="s">
        <v>71</v>
      </c>
      <c r="AY102" s="14" t="s">
        <v>133</v>
      </c>
      <c r="BE102" s="121">
        <f>IF(N102="základní",J102,0)</f>
        <v>0</v>
      </c>
      <c r="BF102" s="121">
        <f>IF(N102="snížená",J102,0)</f>
        <v>0</v>
      </c>
      <c r="BG102" s="121">
        <f>IF(N102="zákl. přenesená",J102,0)</f>
        <v>0</v>
      </c>
      <c r="BH102" s="121">
        <f>IF(N102="sníž. přenesená",J102,0)</f>
        <v>0</v>
      </c>
      <c r="BI102" s="121">
        <f>IF(N102="nulová",J102,0)</f>
        <v>0</v>
      </c>
      <c r="BJ102" s="14" t="s">
        <v>78</v>
      </c>
      <c r="BK102" s="121">
        <f>ROUND(I102*H102,2)</f>
        <v>0</v>
      </c>
      <c r="BL102" s="14" t="s">
        <v>132</v>
      </c>
      <c r="BM102" s="120" t="s">
        <v>608</v>
      </c>
    </row>
    <row r="103" spans="2:65" s="1" customFormat="1" ht="11.25">
      <c r="B103" s="29"/>
      <c r="D103" s="122" t="s">
        <v>135</v>
      </c>
      <c r="F103" s="123" t="s">
        <v>175</v>
      </c>
      <c r="I103" s="124"/>
      <c r="L103" s="29"/>
      <c r="M103" s="125"/>
      <c r="T103" s="50"/>
      <c r="AT103" s="14" t="s">
        <v>135</v>
      </c>
      <c r="AU103" s="14" t="s">
        <v>71</v>
      </c>
    </row>
    <row r="104" spans="2:65" s="9" customFormat="1" ht="11.25">
      <c r="B104" s="128"/>
      <c r="D104" s="122" t="s">
        <v>139</v>
      </c>
      <c r="E104" s="129" t="s">
        <v>19</v>
      </c>
      <c r="F104" s="130" t="s">
        <v>609</v>
      </c>
      <c r="H104" s="131">
        <v>109.575</v>
      </c>
      <c r="I104" s="132"/>
      <c r="L104" s="128"/>
      <c r="M104" s="133"/>
      <c r="T104" s="134"/>
      <c r="AT104" s="129" t="s">
        <v>139</v>
      </c>
      <c r="AU104" s="129" t="s">
        <v>71</v>
      </c>
      <c r="AV104" s="9" t="s">
        <v>80</v>
      </c>
      <c r="AW104" s="9" t="s">
        <v>33</v>
      </c>
      <c r="AX104" s="9" t="s">
        <v>78</v>
      </c>
      <c r="AY104" s="129" t="s">
        <v>133</v>
      </c>
    </row>
    <row r="105" spans="2:65" s="1" customFormat="1" ht="24.2" customHeight="1">
      <c r="B105" s="29"/>
      <c r="C105" s="109" t="s">
        <v>177</v>
      </c>
      <c r="D105" s="109" t="s">
        <v>127</v>
      </c>
      <c r="E105" s="110" t="s">
        <v>185</v>
      </c>
      <c r="F105" s="111" t="s">
        <v>186</v>
      </c>
      <c r="G105" s="112" t="s">
        <v>130</v>
      </c>
      <c r="H105" s="113">
        <v>4484</v>
      </c>
      <c r="I105" s="114"/>
      <c r="J105" s="115">
        <f>ROUND(I105*H105,2)</f>
        <v>0</v>
      </c>
      <c r="K105" s="111" t="s">
        <v>131</v>
      </c>
      <c r="L105" s="29"/>
      <c r="M105" s="116" t="s">
        <v>19</v>
      </c>
      <c r="N105" s="117" t="s">
        <v>42</v>
      </c>
      <c r="P105" s="118">
        <f>O105*H105</f>
        <v>0</v>
      </c>
      <c r="Q105" s="118">
        <v>0</v>
      </c>
      <c r="R105" s="118">
        <f>Q105*H105</f>
        <v>0</v>
      </c>
      <c r="S105" s="118">
        <v>0</v>
      </c>
      <c r="T105" s="119">
        <f>S105*H105</f>
        <v>0</v>
      </c>
      <c r="AR105" s="120" t="s">
        <v>132</v>
      </c>
      <c r="AT105" s="120" t="s">
        <v>127</v>
      </c>
      <c r="AU105" s="120" t="s">
        <v>71</v>
      </c>
      <c r="AY105" s="14" t="s">
        <v>133</v>
      </c>
      <c r="BE105" s="121">
        <f>IF(N105="základní",J105,0)</f>
        <v>0</v>
      </c>
      <c r="BF105" s="121">
        <f>IF(N105="snížená",J105,0)</f>
        <v>0</v>
      </c>
      <c r="BG105" s="121">
        <f>IF(N105="zákl. přenesená",J105,0)</f>
        <v>0</v>
      </c>
      <c r="BH105" s="121">
        <f>IF(N105="sníž. přenesená",J105,0)</f>
        <v>0</v>
      </c>
      <c r="BI105" s="121">
        <f>IF(N105="nulová",J105,0)</f>
        <v>0</v>
      </c>
      <c r="BJ105" s="14" t="s">
        <v>78</v>
      </c>
      <c r="BK105" s="121">
        <f>ROUND(I105*H105,2)</f>
        <v>0</v>
      </c>
      <c r="BL105" s="14" t="s">
        <v>132</v>
      </c>
      <c r="BM105" s="120" t="s">
        <v>610</v>
      </c>
    </row>
    <row r="106" spans="2:65" s="1" customFormat="1" ht="19.5">
      <c r="B106" s="29"/>
      <c r="D106" s="122" t="s">
        <v>135</v>
      </c>
      <c r="F106" s="123" t="s">
        <v>188</v>
      </c>
      <c r="I106" s="124"/>
      <c r="L106" s="29"/>
      <c r="M106" s="125"/>
      <c r="T106" s="50"/>
      <c r="AT106" s="14" t="s">
        <v>135</v>
      </c>
      <c r="AU106" s="14" t="s">
        <v>71</v>
      </c>
    </row>
    <row r="107" spans="2:65" s="1" customFormat="1" ht="11.25">
      <c r="B107" s="29"/>
      <c r="D107" s="126" t="s">
        <v>137</v>
      </c>
      <c r="F107" s="127" t="s">
        <v>189</v>
      </c>
      <c r="I107" s="124"/>
      <c r="L107" s="29"/>
      <c r="M107" s="125"/>
      <c r="T107" s="50"/>
      <c r="AT107" s="14" t="s">
        <v>137</v>
      </c>
      <c r="AU107" s="14" t="s">
        <v>71</v>
      </c>
    </row>
    <row r="108" spans="2:65" s="9" customFormat="1" ht="11.25">
      <c r="B108" s="128"/>
      <c r="D108" s="122" t="s">
        <v>139</v>
      </c>
      <c r="E108" s="129" t="s">
        <v>19</v>
      </c>
      <c r="F108" s="130" t="s">
        <v>611</v>
      </c>
      <c r="H108" s="131">
        <v>4484</v>
      </c>
      <c r="I108" s="132"/>
      <c r="L108" s="128"/>
      <c r="M108" s="133"/>
      <c r="T108" s="134"/>
      <c r="AT108" s="129" t="s">
        <v>139</v>
      </c>
      <c r="AU108" s="129" t="s">
        <v>71</v>
      </c>
      <c r="AV108" s="9" t="s">
        <v>80</v>
      </c>
      <c r="AW108" s="9" t="s">
        <v>33</v>
      </c>
      <c r="AX108" s="9" t="s">
        <v>71</v>
      </c>
      <c r="AY108" s="129" t="s">
        <v>133</v>
      </c>
    </row>
    <row r="109" spans="2:65" s="11" customFormat="1" ht="11.25">
      <c r="B109" s="152"/>
      <c r="D109" s="122" t="s">
        <v>139</v>
      </c>
      <c r="E109" s="153" t="s">
        <v>19</v>
      </c>
      <c r="F109" s="154" t="s">
        <v>192</v>
      </c>
      <c r="H109" s="153" t="s">
        <v>19</v>
      </c>
      <c r="I109" s="155"/>
      <c r="L109" s="152"/>
      <c r="M109" s="156"/>
      <c r="T109" s="157"/>
      <c r="AT109" s="153" t="s">
        <v>139</v>
      </c>
      <c r="AU109" s="153" t="s">
        <v>71</v>
      </c>
      <c r="AV109" s="11" t="s">
        <v>78</v>
      </c>
      <c r="AW109" s="11" t="s">
        <v>33</v>
      </c>
      <c r="AX109" s="11" t="s">
        <v>71</v>
      </c>
      <c r="AY109" s="153" t="s">
        <v>133</v>
      </c>
    </row>
    <row r="110" spans="2:65" s="10" customFormat="1" ht="11.25">
      <c r="B110" s="135"/>
      <c r="D110" s="122" t="s">
        <v>139</v>
      </c>
      <c r="E110" s="136" t="s">
        <v>19</v>
      </c>
      <c r="F110" s="137" t="s">
        <v>171</v>
      </c>
      <c r="H110" s="138">
        <v>4484</v>
      </c>
      <c r="I110" s="139"/>
      <c r="L110" s="135"/>
      <c r="M110" s="140"/>
      <c r="T110" s="141"/>
      <c r="AT110" s="136" t="s">
        <v>139</v>
      </c>
      <c r="AU110" s="136" t="s">
        <v>71</v>
      </c>
      <c r="AV110" s="10" t="s">
        <v>132</v>
      </c>
      <c r="AW110" s="10" t="s">
        <v>33</v>
      </c>
      <c r="AX110" s="10" t="s">
        <v>78</v>
      </c>
      <c r="AY110" s="136" t="s">
        <v>133</v>
      </c>
    </row>
    <row r="111" spans="2:65" s="1" customFormat="1" ht="16.5" customHeight="1">
      <c r="B111" s="29"/>
      <c r="C111" s="109" t="s">
        <v>184</v>
      </c>
      <c r="D111" s="109" t="s">
        <v>127</v>
      </c>
      <c r="E111" s="110" t="s">
        <v>194</v>
      </c>
      <c r="F111" s="111" t="s">
        <v>195</v>
      </c>
      <c r="G111" s="112" t="s">
        <v>196</v>
      </c>
      <c r="H111" s="113">
        <v>0.44800000000000001</v>
      </c>
      <c r="I111" s="114"/>
      <c r="J111" s="115">
        <f>ROUND(I111*H111,2)</f>
        <v>0</v>
      </c>
      <c r="K111" s="111" t="s">
        <v>19</v>
      </c>
      <c r="L111" s="29"/>
      <c r="M111" s="116" t="s">
        <v>19</v>
      </c>
      <c r="N111" s="117" t="s">
        <v>42</v>
      </c>
      <c r="P111" s="118">
        <f>O111*H111</f>
        <v>0</v>
      </c>
      <c r="Q111" s="118">
        <v>0</v>
      </c>
      <c r="R111" s="118">
        <f>Q111*H111</f>
        <v>0</v>
      </c>
      <c r="S111" s="118">
        <v>0</v>
      </c>
      <c r="T111" s="119">
        <f>S111*H111</f>
        <v>0</v>
      </c>
      <c r="AR111" s="120" t="s">
        <v>132</v>
      </c>
      <c r="AT111" s="120" t="s">
        <v>127</v>
      </c>
      <c r="AU111" s="120" t="s">
        <v>71</v>
      </c>
      <c r="AY111" s="14" t="s">
        <v>133</v>
      </c>
      <c r="BE111" s="121">
        <f>IF(N111="základní",J111,0)</f>
        <v>0</v>
      </c>
      <c r="BF111" s="121">
        <f>IF(N111="snížená",J111,0)</f>
        <v>0</v>
      </c>
      <c r="BG111" s="121">
        <f>IF(N111="zákl. přenesená",J111,0)</f>
        <v>0</v>
      </c>
      <c r="BH111" s="121">
        <f>IF(N111="sníž. přenesená",J111,0)</f>
        <v>0</v>
      </c>
      <c r="BI111" s="121">
        <f>IF(N111="nulová",J111,0)</f>
        <v>0</v>
      </c>
      <c r="BJ111" s="14" t="s">
        <v>78</v>
      </c>
      <c r="BK111" s="121">
        <f>ROUND(I111*H111,2)</f>
        <v>0</v>
      </c>
      <c r="BL111" s="14" t="s">
        <v>132</v>
      </c>
      <c r="BM111" s="120" t="s">
        <v>612</v>
      </c>
    </row>
    <row r="112" spans="2:65" s="1" customFormat="1" ht="11.25">
      <c r="B112" s="29"/>
      <c r="D112" s="122" t="s">
        <v>135</v>
      </c>
      <c r="F112" s="123" t="s">
        <v>195</v>
      </c>
      <c r="I112" s="124"/>
      <c r="L112" s="29"/>
      <c r="M112" s="125"/>
      <c r="T112" s="50"/>
      <c r="AT112" s="14" t="s">
        <v>135</v>
      </c>
      <c r="AU112" s="14" t="s">
        <v>71</v>
      </c>
    </row>
    <row r="113" spans="2:65" s="9" customFormat="1" ht="11.25">
      <c r="B113" s="128"/>
      <c r="D113" s="122" t="s">
        <v>139</v>
      </c>
      <c r="E113" s="129" t="s">
        <v>19</v>
      </c>
      <c r="F113" s="130" t="s">
        <v>613</v>
      </c>
      <c r="H113" s="131">
        <v>0.44800000000000001</v>
      </c>
      <c r="I113" s="132"/>
      <c r="L113" s="128"/>
      <c r="M113" s="133"/>
      <c r="T113" s="134"/>
      <c r="AT113" s="129" t="s">
        <v>139</v>
      </c>
      <c r="AU113" s="129" t="s">
        <v>71</v>
      </c>
      <c r="AV113" s="9" t="s">
        <v>80</v>
      </c>
      <c r="AW113" s="9" t="s">
        <v>33</v>
      </c>
      <c r="AX113" s="9" t="s">
        <v>71</v>
      </c>
      <c r="AY113" s="129" t="s">
        <v>133</v>
      </c>
    </row>
    <row r="114" spans="2:65" s="10" customFormat="1" ht="11.25">
      <c r="B114" s="135"/>
      <c r="D114" s="122" t="s">
        <v>139</v>
      </c>
      <c r="E114" s="136" t="s">
        <v>19</v>
      </c>
      <c r="F114" s="137" t="s">
        <v>171</v>
      </c>
      <c r="H114" s="138">
        <v>0.44800000000000001</v>
      </c>
      <c r="I114" s="139"/>
      <c r="L114" s="135"/>
      <c r="M114" s="140"/>
      <c r="T114" s="141"/>
      <c r="AT114" s="136" t="s">
        <v>139</v>
      </c>
      <c r="AU114" s="136" t="s">
        <v>71</v>
      </c>
      <c r="AV114" s="10" t="s">
        <v>132</v>
      </c>
      <c r="AW114" s="10" t="s">
        <v>33</v>
      </c>
      <c r="AX114" s="10" t="s">
        <v>78</v>
      </c>
      <c r="AY114" s="136" t="s">
        <v>133</v>
      </c>
    </row>
    <row r="115" spans="2:65" s="1" customFormat="1" ht="24.2" customHeight="1">
      <c r="B115" s="29"/>
      <c r="C115" s="109" t="s">
        <v>193</v>
      </c>
      <c r="D115" s="109" t="s">
        <v>127</v>
      </c>
      <c r="E115" s="110" t="s">
        <v>249</v>
      </c>
      <c r="F115" s="111" t="s">
        <v>250</v>
      </c>
      <c r="G115" s="112" t="s">
        <v>196</v>
      </c>
      <c r="H115" s="113">
        <v>9.2999999999999999E-2</v>
      </c>
      <c r="I115" s="114"/>
      <c r="J115" s="115">
        <f>ROUND(I115*H115,2)</f>
        <v>0</v>
      </c>
      <c r="K115" s="111" t="s">
        <v>131</v>
      </c>
      <c r="L115" s="29"/>
      <c r="M115" s="116" t="s">
        <v>19</v>
      </c>
      <c r="N115" s="117" t="s">
        <v>42</v>
      </c>
      <c r="P115" s="118">
        <f>O115*H115</f>
        <v>0</v>
      </c>
      <c r="Q115" s="118">
        <v>0</v>
      </c>
      <c r="R115" s="118">
        <f>Q115*H115</f>
        <v>0</v>
      </c>
      <c r="S115" s="118">
        <v>0</v>
      </c>
      <c r="T115" s="119">
        <f>S115*H115</f>
        <v>0</v>
      </c>
      <c r="AR115" s="120" t="s">
        <v>132</v>
      </c>
      <c r="AT115" s="120" t="s">
        <v>127</v>
      </c>
      <c r="AU115" s="120" t="s">
        <v>71</v>
      </c>
      <c r="AY115" s="14" t="s">
        <v>133</v>
      </c>
      <c r="BE115" s="121">
        <f>IF(N115="základní",J115,0)</f>
        <v>0</v>
      </c>
      <c r="BF115" s="121">
        <f>IF(N115="snížená",J115,0)</f>
        <v>0</v>
      </c>
      <c r="BG115" s="121">
        <f>IF(N115="zákl. přenesená",J115,0)</f>
        <v>0</v>
      </c>
      <c r="BH115" s="121">
        <f>IF(N115="sníž. přenesená",J115,0)</f>
        <v>0</v>
      </c>
      <c r="BI115" s="121">
        <f>IF(N115="nulová",J115,0)</f>
        <v>0</v>
      </c>
      <c r="BJ115" s="14" t="s">
        <v>78</v>
      </c>
      <c r="BK115" s="121">
        <f>ROUND(I115*H115,2)</f>
        <v>0</v>
      </c>
      <c r="BL115" s="14" t="s">
        <v>132</v>
      </c>
      <c r="BM115" s="120" t="s">
        <v>614</v>
      </c>
    </row>
    <row r="116" spans="2:65" s="1" customFormat="1" ht="19.5">
      <c r="B116" s="29"/>
      <c r="D116" s="122" t="s">
        <v>135</v>
      </c>
      <c r="F116" s="123" t="s">
        <v>252</v>
      </c>
      <c r="I116" s="124"/>
      <c r="L116" s="29"/>
      <c r="M116" s="125"/>
      <c r="T116" s="50"/>
      <c r="AT116" s="14" t="s">
        <v>135</v>
      </c>
      <c r="AU116" s="14" t="s">
        <v>71</v>
      </c>
    </row>
    <row r="117" spans="2:65" s="1" customFormat="1" ht="11.25">
      <c r="B117" s="29"/>
      <c r="D117" s="126" t="s">
        <v>137</v>
      </c>
      <c r="F117" s="127" t="s">
        <v>253</v>
      </c>
      <c r="I117" s="124"/>
      <c r="L117" s="29"/>
      <c r="M117" s="125"/>
      <c r="T117" s="50"/>
      <c r="AT117" s="14" t="s">
        <v>137</v>
      </c>
      <c r="AU117" s="14" t="s">
        <v>71</v>
      </c>
    </row>
    <row r="118" spans="2:65" s="9" customFormat="1" ht="22.5">
      <c r="B118" s="128"/>
      <c r="D118" s="122" t="s">
        <v>139</v>
      </c>
      <c r="E118" s="129" t="s">
        <v>19</v>
      </c>
      <c r="F118" s="130" t="s">
        <v>615</v>
      </c>
      <c r="H118" s="131">
        <v>9.2999999999999999E-2</v>
      </c>
      <c r="I118" s="132"/>
      <c r="L118" s="128"/>
      <c r="M118" s="133"/>
      <c r="T118" s="134"/>
      <c r="AT118" s="129" t="s">
        <v>139</v>
      </c>
      <c r="AU118" s="129" t="s">
        <v>71</v>
      </c>
      <c r="AV118" s="9" t="s">
        <v>80</v>
      </c>
      <c r="AW118" s="9" t="s">
        <v>33</v>
      </c>
      <c r="AX118" s="9" t="s">
        <v>78</v>
      </c>
      <c r="AY118" s="129" t="s">
        <v>133</v>
      </c>
    </row>
    <row r="119" spans="2:65" s="1" customFormat="1" ht="24.2" customHeight="1">
      <c r="B119" s="29"/>
      <c r="C119" s="142" t="s">
        <v>200</v>
      </c>
      <c r="D119" s="142" t="s">
        <v>173</v>
      </c>
      <c r="E119" s="143" t="s">
        <v>256</v>
      </c>
      <c r="F119" s="144" t="s">
        <v>257</v>
      </c>
      <c r="G119" s="145" t="s">
        <v>176</v>
      </c>
      <c r="H119" s="146">
        <v>92.7</v>
      </c>
      <c r="I119" s="147"/>
      <c r="J119" s="148">
        <f>ROUND(I119*H119,2)</f>
        <v>0</v>
      </c>
      <c r="K119" s="144" t="s">
        <v>131</v>
      </c>
      <c r="L119" s="149"/>
      <c r="M119" s="150" t="s">
        <v>19</v>
      </c>
      <c r="N119" s="151" t="s">
        <v>42</v>
      </c>
      <c r="P119" s="118">
        <f>O119*H119</f>
        <v>0</v>
      </c>
      <c r="Q119" s="118">
        <v>1E-3</v>
      </c>
      <c r="R119" s="118">
        <f>Q119*H119</f>
        <v>9.2700000000000005E-2</v>
      </c>
      <c r="S119" s="118">
        <v>0</v>
      </c>
      <c r="T119" s="119">
        <f>S119*H119</f>
        <v>0</v>
      </c>
      <c r="AR119" s="120" t="s">
        <v>177</v>
      </c>
      <c r="AT119" s="120" t="s">
        <v>173</v>
      </c>
      <c r="AU119" s="120" t="s">
        <v>71</v>
      </c>
      <c r="AY119" s="14" t="s">
        <v>133</v>
      </c>
      <c r="BE119" s="121">
        <f>IF(N119="základní",J119,0)</f>
        <v>0</v>
      </c>
      <c r="BF119" s="121">
        <f>IF(N119="snížená",J119,0)</f>
        <v>0</v>
      </c>
      <c r="BG119" s="121">
        <f>IF(N119="zákl. přenesená",J119,0)</f>
        <v>0</v>
      </c>
      <c r="BH119" s="121">
        <f>IF(N119="sníž. přenesená",J119,0)</f>
        <v>0</v>
      </c>
      <c r="BI119" s="121">
        <f>IF(N119="nulová",J119,0)</f>
        <v>0</v>
      </c>
      <c r="BJ119" s="14" t="s">
        <v>78</v>
      </c>
      <c r="BK119" s="121">
        <f>ROUND(I119*H119,2)</f>
        <v>0</v>
      </c>
      <c r="BL119" s="14" t="s">
        <v>132</v>
      </c>
      <c r="BM119" s="120" t="s">
        <v>616</v>
      </c>
    </row>
    <row r="120" spans="2:65" s="1" customFormat="1" ht="11.25">
      <c r="B120" s="29"/>
      <c r="D120" s="122" t="s">
        <v>135</v>
      </c>
      <c r="F120" s="123" t="s">
        <v>259</v>
      </c>
      <c r="I120" s="124"/>
      <c r="L120" s="29"/>
      <c r="M120" s="125"/>
      <c r="T120" s="50"/>
      <c r="AT120" s="14" t="s">
        <v>135</v>
      </c>
      <c r="AU120" s="14" t="s">
        <v>71</v>
      </c>
    </row>
    <row r="121" spans="2:65" s="9" customFormat="1" ht="11.25">
      <c r="B121" s="128"/>
      <c r="D121" s="122" t="s">
        <v>139</v>
      </c>
      <c r="E121" s="129" t="s">
        <v>19</v>
      </c>
      <c r="F121" s="130" t="s">
        <v>617</v>
      </c>
      <c r="H121" s="131">
        <v>92.7</v>
      </c>
      <c r="I121" s="132"/>
      <c r="L121" s="128"/>
      <c r="M121" s="133"/>
      <c r="T121" s="134"/>
      <c r="AT121" s="129" t="s">
        <v>139</v>
      </c>
      <c r="AU121" s="129" t="s">
        <v>71</v>
      </c>
      <c r="AV121" s="9" t="s">
        <v>80</v>
      </c>
      <c r="AW121" s="9" t="s">
        <v>33</v>
      </c>
      <c r="AX121" s="9" t="s">
        <v>78</v>
      </c>
      <c r="AY121" s="129" t="s">
        <v>133</v>
      </c>
    </row>
    <row r="122" spans="2:65" s="1" customFormat="1" ht="24.2" customHeight="1">
      <c r="B122" s="29"/>
      <c r="C122" s="109" t="s">
        <v>8</v>
      </c>
      <c r="D122" s="109" t="s">
        <v>127</v>
      </c>
      <c r="E122" s="110" t="s">
        <v>261</v>
      </c>
      <c r="F122" s="111" t="s">
        <v>262</v>
      </c>
      <c r="G122" s="112" t="s">
        <v>196</v>
      </c>
      <c r="H122" s="113">
        <v>4.3999999999999997E-2</v>
      </c>
      <c r="I122" s="114"/>
      <c r="J122" s="115">
        <f>ROUND(I122*H122,2)</f>
        <v>0</v>
      </c>
      <c r="K122" s="111" t="s">
        <v>19</v>
      </c>
      <c r="L122" s="29"/>
      <c r="M122" s="116" t="s">
        <v>19</v>
      </c>
      <c r="N122" s="117" t="s">
        <v>42</v>
      </c>
      <c r="P122" s="118">
        <f>O122*H122</f>
        <v>0</v>
      </c>
      <c r="Q122" s="118">
        <v>0</v>
      </c>
      <c r="R122" s="118">
        <f>Q122*H122</f>
        <v>0</v>
      </c>
      <c r="S122" s="118">
        <v>0</v>
      </c>
      <c r="T122" s="119">
        <f>S122*H122</f>
        <v>0</v>
      </c>
      <c r="AR122" s="120" t="s">
        <v>132</v>
      </c>
      <c r="AT122" s="120" t="s">
        <v>127</v>
      </c>
      <c r="AU122" s="120" t="s">
        <v>71</v>
      </c>
      <c r="AY122" s="14" t="s">
        <v>133</v>
      </c>
      <c r="BE122" s="121">
        <f>IF(N122="základní",J122,0)</f>
        <v>0</v>
      </c>
      <c r="BF122" s="121">
        <f>IF(N122="snížená",J122,0)</f>
        <v>0</v>
      </c>
      <c r="BG122" s="121">
        <f>IF(N122="zákl. přenesená",J122,0)</f>
        <v>0</v>
      </c>
      <c r="BH122" s="121">
        <f>IF(N122="sníž. přenesená",J122,0)</f>
        <v>0</v>
      </c>
      <c r="BI122" s="121">
        <f>IF(N122="nulová",J122,0)</f>
        <v>0</v>
      </c>
      <c r="BJ122" s="14" t="s">
        <v>78</v>
      </c>
      <c r="BK122" s="121">
        <f>ROUND(I122*H122,2)</f>
        <v>0</v>
      </c>
      <c r="BL122" s="14" t="s">
        <v>132</v>
      </c>
      <c r="BM122" s="120" t="s">
        <v>618</v>
      </c>
    </row>
    <row r="123" spans="2:65" s="1" customFormat="1" ht="19.5">
      <c r="B123" s="29"/>
      <c r="D123" s="122" t="s">
        <v>135</v>
      </c>
      <c r="F123" s="123" t="s">
        <v>264</v>
      </c>
      <c r="I123" s="124"/>
      <c r="L123" s="29"/>
      <c r="M123" s="125"/>
      <c r="T123" s="50"/>
      <c r="AT123" s="14" t="s">
        <v>135</v>
      </c>
      <c r="AU123" s="14" t="s">
        <v>71</v>
      </c>
    </row>
    <row r="124" spans="2:65" s="9" customFormat="1" ht="11.25">
      <c r="B124" s="128"/>
      <c r="D124" s="122" t="s">
        <v>139</v>
      </c>
      <c r="E124" s="129" t="s">
        <v>19</v>
      </c>
      <c r="F124" s="130" t="s">
        <v>619</v>
      </c>
      <c r="H124" s="131">
        <v>4.3999999999999997E-2</v>
      </c>
      <c r="I124" s="132"/>
      <c r="L124" s="128"/>
      <c r="M124" s="133"/>
      <c r="T124" s="134"/>
      <c r="AT124" s="129" t="s">
        <v>139</v>
      </c>
      <c r="AU124" s="129" t="s">
        <v>71</v>
      </c>
      <c r="AV124" s="9" t="s">
        <v>80</v>
      </c>
      <c r="AW124" s="9" t="s">
        <v>33</v>
      </c>
      <c r="AX124" s="9" t="s">
        <v>78</v>
      </c>
      <c r="AY124" s="129" t="s">
        <v>133</v>
      </c>
    </row>
    <row r="125" spans="2:65" s="1" customFormat="1" ht="24.2" customHeight="1">
      <c r="B125" s="29"/>
      <c r="C125" s="142" t="s">
        <v>214</v>
      </c>
      <c r="D125" s="142" t="s">
        <v>173</v>
      </c>
      <c r="E125" s="143" t="s">
        <v>268</v>
      </c>
      <c r="F125" s="144" t="s">
        <v>269</v>
      </c>
      <c r="G125" s="145" t="s">
        <v>176</v>
      </c>
      <c r="H125" s="146">
        <v>44.4</v>
      </c>
      <c r="I125" s="147"/>
      <c r="J125" s="148">
        <f>ROUND(I125*H125,2)</f>
        <v>0</v>
      </c>
      <c r="K125" s="144" t="s">
        <v>131</v>
      </c>
      <c r="L125" s="149"/>
      <c r="M125" s="150" t="s">
        <v>19</v>
      </c>
      <c r="N125" s="151" t="s">
        <v>42</v>
      </c>
      <c r="P125" s="118">
        <f>O125*H125</f>
        <v>0</v>
      </c>
      <c r="Q125" s="118">
        <v>1</v>
      </c>
      <c r="R125" s="118">
        <f>Q125*H125</f>
        <v>44.4</v>
      </c>
      <c r="S125" s="118">
        <v>0</v>
      </c>
      <c r="T125" s="119">
        <f>S125*H125</f>
        <v>0</v>
      </c>
      <c r="AR125" s="120" t="s">
        <v>177</v>
      </c>
      <c r="AT125" s="120" t="s">
        <v>173</v>
      </c>
      <c r="AU125" s="120" t="s">
        <v>71</v>
      </c>
      <c r="AY125" s="14" t="s">
        <v>133</v>
      </c>
      <c r="BE125" s="121">
        <f>IF(N125="základní",J125,0)</f>
        <v>0</v>
      </c>
      <c r="BF125" s="121">
        <f>IF(N125="snížená",J125,0)</f>
        <v>0</v>
      </c>
      <c r="BG125" s="121">
        <f>IF(N125="zákl. přenesená",J125,0)</f>
        <v>0</v>
      </c>
      <c r="BH125" s="121">
        <f>IF(N125="sníž. přenesená",J125,0)</f>
        <v>0</v>
      </c>
      <c r="BI125" s="121">
        <f>IF(N125="nulová",J125,0)</f>
        <v>0</v>
      </c>
      <c r="BJ125" s="14" t="s">
        <v>78</v>
      </c>
      <c r="BK125" s="121">
        <f>ROUND(I125*H125,2)</f>
        <v>0</v>
      </c>
      <c r="BL125" s="14" t="s">
        <v>132</v>
      </c>
      <c r="BM125" s="120" t="s">
        <v>620</v>
      </c>
    </row>
    <row r="126" spans="2:65" s="1" customFormat="1" ht="11.25">
      <c r="B126" s="29"/>
      <c r="D126" s="122" t="s">
        <v>135</v>
      </c>
      <c r="F126" s="123" t="s">
        <v>271</v>
      </c>
      <c r="I126" s="124"/>
      <c r="L126" s="29"/>
      <c r="M126" s="125"/>
      <c r="T126" s="50"/>
      <c r="AT126" s="14" t="s">
        <v>135</v>
      </c>
      <c r="AU126" s="14" t="s">
        <v>71</v>
      </c>
    </row>
    <row r="127" spans="2:65" s="9" customFormat="1" ht="22.5">
      <c r="B127" s="128"/>
      <c r="D127" s="122" t="s">
        <v>139</v>
      </c>
      <c r="E127" s="129" t="s">
        <v>19</v>
      </c>
      <c r="F127" s="130" t="s">
        <v>621</v>
      </c>
      <c r="H127" s="131">
        <v>44.4</v>
      </c>
      <c r="I127" s="132"/>
      <c r="L127" s="128"/>
      <c r="M127" s="133"/>
      <c r="T127" s="134"/>
      <c r="AT127" s="129" t="s">
        <v>139</v>
      </c>
      <c r="AU127" s="129" t="s">
        <v>71</v>
      </c>
      <c r="AV127" s="9" t="s">
        <v>80</v>
      </c>
      <c r="AW127" s="9" t="s">
        <v>33</v>
      </c>
      <c r="AX127" s="9" t="s">
        <v>78</v>
      </c>
      <c r="AY127" s="129" t="s">
        <v>133</v>
      </c>
    </row>
    <row r="128" spans="2:65" s="1" customFormat="1" ht="24.2" customHeight="1">
      <c r="B128" s="29"/>
      <c r="C128" s="109" t="s">
        <v>218</v>
      </c>
      <c r="D128" s="109" t="s">
        <v>127</v>
      </c>
      <c r="E128" s="110" t="s">
        <v>274</v>
      </c>
      <c r="F128" s="111" t="s">
        <v>262</v>
      </c>
      <c r="G128" s="112" t="s">
        <v>196</v>
      </c>
      <c r="H128" s="113">
        <v>7.3999999999999996E-2</v>
      </c>
      <c r="I128" s="114"/>
      <c r="J128" s="115">
        <f>ROUND(I128*H128,2)</f>
        <v>0</v>
      </c>
      <c r="K128" s="111" t="s">
        <v>131</v>
      </c>
      <c r="L128" s="29"/>
      <c r="M128" s="116" t="s">
        <v>19</v>
      </c>
      <c r="N128" s="117" t="s">
        <v>42</v>
      </c>
      <c r="P128" s="118">
        <f>O128*H128</f>
        <v>0</v>
      </c>
      <c r="Q128" s="118">
        <v>0</v>
      </c>
      <c r="R128" s="118">
        <f>Q128*H128</f>
        <v>0</v>
      </c>
      <c r="S128" s="118">
        <v>0</v>
      </c>
      <c r="T128" s="119">
        <f>S128*H128</f>
        <v>0</v>
      </c>
      <c r="AR128" s="120" t="s">
        <v>132</v>
      </c>
      <c r="AT128" s="120" t="s">
        <v>127</v>
      </c>
      <c r="AU128" s="120" t="s">
        <v>71</v>
      </c>
      <c r="AY128" s="14" t="s">
        <v>133</v>
      </c>
      <c r="BE128" s="121">
        <f>IF(N128="základní",J128,0)</f>
        <v>0</v>
      </c>
      <c r="BF128" s="121">
        <f>IF(N128="snížená",J128,0)</f>
        <v>0</v>
      </c>
      <c r="BG128" s="121">
        <f>IF(N128="zákl. přenesená",J128,0)</f>
        <v>0</v>
      </c>
      <c r="BH128" s="121">
        <f>IF(N128="sníž. přenesená",J128,0)</f>
        <v>0</v>
      </c>
      <c r="BI128" s="121">
        <f>IF(N128="nulová",J128,0)</f>
        <v>0</v>
      </c>
      <c r="BJ128" s="14" t="s">
        <v>78</v>
      </c>
      <c r="BK128" s="121">
        <f>ROUND(I128*H128,2)</f>
        <v>0</v>
      </c>
      <c r="BL128" s="14" t="s">
        <v>132</v>
      </c>
      <c r="BM128" s="120" t="s">
        <v>622</v>
      </c>
    </row>
    <row r="129" spans="2:65" s="1" customFormat="1" ht="19.5">
      <c r="B129" s="29"/>
      <c r="D129" s="122" t="s">
        <v>135</v>
      </c>
      <c r="F129" s="123" t="s">
        <v>264</v>
      </c>
      <c r="I129" s="124"/>
      <c r="L129" s="29"/>
      <c r="M129" s="125"/>
      <c r="T129" s="50"/>
      <c r="AT129" s="14" t="s">
        <v>135</v>
      </c>
      <c r="AU129" s="14" t="s">
        <v>71</v>
      </c>
    </row>
    <row r="130" spans="2:65" s="1" customFormat="1" ht="11.25">
      <c r="B130" s="29"/>
      <c r="D130" s="126" t="s">
        <v>137</v>
      </c>
      <c r="F130" s="127" t="s">
        <v>276</v>
      </c>
      <c r="I130" s="124"/>
      <c r="L130" s="29"/>
      <c r="M130" s="125"/>
      <c r="T130" s="50"/>
      <c r="AT130" s="14" t="s">
        <v>137</v>
      </c>
      <c r="AU130" s="14" t="s">
        <v>71</v>
      </c>
    </row>
    <row r="131" spans="2:65" s="9" customFormat="1" ht="22.5">
      <c r="B131" s="128"/>
      <c r="D131" s="122" t="s">
        <v>139</v>
      </c>
      <c r="E131" s="129" t="s">
        <v>19</v>
      </c>
      <c r="F131" s="130" t="s">
        <v>623</v>
      </c>
      <c r="H131" s="131">
        <v>7.3999999999999996E-2</v>
      </c>
      <c r="I131" s="132"/>
      <c r="L131" s="128"/>
      <c r="M131" s="133"/>
      <c r="T131" s="134"/>
      <c r="AT131" s="129" t="s">
        <v>139</v>
      </c>
      <c r="AU131" s="129" t="s">
        <v>71</v>
      </c>
      <c r="AV131" s="9" t="s">
        <v>80</v>
      </c>
      <c r="AW131" s="9" t="s">
        <v>33</v>
      </c>
      <c r="AX131" s="9" t="s">
        <v>78</v>
      </c>
      <c r="AY131" s="129" t="s">
        <v>133</v>
      </c>
    </row>
    <row r="132" spans="2:65" s="1" customFormat="1" ht="16.5" customHeight="1">
      <c r="B132" s="29"/>
      <c r="C132" s="142" t="s">
        <v>222</v>
      </c>
      <c r="D132" s="142" t="s">
        <v>173</v>
      </c>
      <c r="E132" s="143" t="s">
        <v>279</v>
      </c>
      <c r="F132" s="144" t="s">
        <v>280</v>
      </c>
      <c r="G132" s="145" t="s">
        <v>176</v>
      </c>
      <c r="H132" s="146">
        <v>74</v>
      </c>
      <c r="I132" s="147"/>
      <c r="J132" s="148">
        <f>ROUND(I132*H132,2)</f>
        <v>0</v>
      </c>
      <c r="K132" s="144" t="s">
        <v>131</v>
      </c>
      <c r="L132" s="149"/>
      <c r="M132" s="150" t="s">
        <v>19</v>
      </c>
      <c r="N132" s="151" t="s">
        <v>42</v>
      </c>
      <c r="P132" s="118">
        <f>O132*H132</f>
        <v>0</v>
      </c>
      <c r="Q132" s="118">
        <v>1E-3</v>
      </c>
      <c r="R132" s="118">
        <f>Q132*H132</f>
        <v>7.3999999999999996E-2</v>
      </c>
      <c r="S132" s="118">
        <v>0</v>
      </c>
      <c r="T132" s="119">
        <f>S132*H132</f>
        <v>0</v>
      </c>
      <c r="AR132" s="120" t="s">
        <v>177</v>
      </c>
      <c r="AT132" s="120" t="s">
        <v>173</v>
      </c>
      <c r="AU132" s="120" t="s">
        <v>71</v>
      </c>
      <c r="AY132" s="14" t="s">
        <v>133</v>
      </c>
      <c r="BE132" s="121">
        <f>IF(N132="základní",J132,0)</f>
        <v>0</v>
      </c>
      <c r="BF132" s="121">
        <f>IF(N132="snížená",J132,0)</f>
        <v>0</v>
      </c>
      <c r="BG132" s="121">
        <f>IF(N132="zákl. přenesená",J132,0)</f>
        <v>0</v>
      </c>
      <c r="BH132" s="121">
        <f>IF(N132="sníž. přenesená",J132,0)</f>
        <v>0</v>
      </c>
      <c r="BI132" s="121">
        <f>IF(N132="nulová",J132,0)</f>
        <v>0</v>
      </c>
      <c r="BJ132" s="14" t="s">
        <v>78</v>
      </c>
      <c r="BK132" s="121">
        <f>ROUND(I132*H132,2)</f>
        <v>0</v>
      </c>
      <c r="BL132" s="14" t="s">
        <v>132</v>
      </c>
      <c r="BM132" s="120" t="s">
        <v>624</v>
      </c>
    </row>
    <row r="133" spans="2:65" s="1" customFormat="1" ht="11.25">
      <c r="B133" s="29"/>
      <c r="D133" s="122" t="s">
        <v>135</v>
      </c>
      <c r="F133" s="123" t="s">
        <v>280</v>
      </c>
      <c r="I133" s="124"/>
      <c r="L133" s="29"/>
      <c r="M133" s="125"/>
      <c r="T133" s="50"/>
      <c r="AT133" s="14" t="s">
        <v>135</v>
      </c>
      <c r="AU133" s="14" t="s">
        <v>71</v>
      </c>
    </row>
    <row r="134" spans="2:65" s="9" customFormat="1" ht="11.25">
      <c r="B134" s="128"/>
      <c r="D134" s="122" t="s">
        <v>139</v>
      </c>
      <c r="E134" s="129" t="s">
        <v>19</v>
      </c>
      <c r="F134" s="130" t="s">
        <v>625</v>
      </c>
      <c r="H134" s="131">
        <v>74</v>
      </c>
      <c r="I134" s="132"/>
      <c r="L134" s="128"/>
      <c r="M134" s="133"/>
      <c r="T134" s="134"/>
      <c r="AT134" s="129" t="s">
        <v>139</v>
      </c>
      <c r="AU134" s="129" t="s">
        <v>71</v>
      </c>
      <c r="AV134" s="9" t="s">
        <v>80</v>
      </c>
      <c r="AW134" s="9" t="s">
        <v>33</v>
      </c>
      <c r="AX134" s="9" t="s">
        <v>78</v>
      </c>
      <c r="AY134" s="129" t="s">
        <v>133</v>
      </c>
    </row>
    <row r="135" spans="2:65" s="1" customFormat="1" ht="33" customHeight="1">
      <c r="B135" s="29"/>
      <c r="C135" s="109" t="s">
        <v>229</v>
      </c>
      <c r="D135" s="109" t="s">
        <v>127</v>
      </c>
      <c r="E135" s="110" t="s">
        <v>284</v>
      </c>
      <c r="F135" s="111" t="s">
        <v>285</v>
      </c>
      <c r="G135" s="112" t="s">
        <v>203</v>
      </c>
      <c r="H135" s="113">
        <v>1480</v>
      </c>
      <c r="I135" s="114"/>
      <c r="J135" s="115">
        <f>ROUND(I135*H135,2)</f>
        <v>0</v>
      </c>
      <c r="K135" s="111" t="s">
        <v>131</v>
      </c>
      <c r="L135" s="29"/>
      <c r="M135" s="116" t="s">
        <v>19</v>
      </c>
      <c r="N135" s="117" t="s">
        <v>42</v>
      </c>
      <c r="P135" s="118">
        <f>O135*H135</f>
        <v>0</v>
      </c>
      <c r="Q135" s="118">
        <v>0</v>
      </c>
      <c r="R135" s="118">
        <f>Q135*H135</f>
        <v>0</v>
      </c>
      <c r="S135" s="118">
        <v>0</v>
      </c>
      <c r="T135" s="119">
        <f>S135*H135</f>
        <v>0</v>
      </c>
      <c r="AR135" s="120" t="s">
        <v>132</v>
      </c>
      <c r="AT135" s="120" t="s">
        <v>127</v>
      </c>
      <c r="AU135" s="120" t="s">
        <v>71</v>
      </c>
      <c r="AY135" s="14" t="s">
        <v>133</v>
      </c>
      <c r="BE135" s="121">
        <f>IF(N135="základní",J135,0)</f>
        <v>0</v>
      </c>
      <c r="BF135" s="121">
        <f>IF(N135="snížená",J135,0)</f>
        <v>0</v>
      </c>
      <c r="BG135" s="121">
        <f>IF(N135="zákl. přenesená",J135,0)</f>
        <v>0</v>
      </c>
      <c r="BH135" s="121">
        <f>IF(N135="sníž. přenesená",J135,0)</f>
        <v>0</v>
      </c>
      <c r="BI135" s="121">
        <f>IF(N135="nulová",J135,0)</f>
        <v>0</v>
      </c>
      <c r="BJ135" s="14" t="s">
        <v>78</v>
      </c>
      <c r="BK135" s="121">
        <f>ROUND(I135*H135,2)</f>
        <v>0</v>
      </c>
      <c r="BL135" s="14" t="s">
        <v>132</v>
      </c>
      <c r="BM135" s="120" t="s">
        <v>626</v>
      </c>
    </row>
    <row r="136" spans="2:65" s="1" customFormat="1" ht="29.25">
      <c r="B136" s="29"/>
      <c r="D136" s="122" t="s">
        <v>135</v>
      </c>
      <c r="F136" s="123" t="s">
        <v>287</v>
      </c>
      <c r="I136" s="124"/>
      <c r="L136" s="29"/>
      <c r="M136" s="125"/>
      <c r="T136" s="50"/>
      <c r="AT136" s="14" t="s">
        <v>135</v>
      </c>
      <c r="AU136" s="14" t="s">
        <v>71</v>
      </c>
    </row>
    <row r="137" spans="2:65" s="1" customFormat="1" ht="11.25">
      <c r="B137" s="29"/>
      <c r="D137" s="126" t="s">
        <v>137</v>
      </c>
      <c r="F137" s="127" t="s">
        <v>288</v>
      </c>
      <c r="I137" s="124"/>
      <c r="L137" s="29"/>
      <c r="M137" s="125"/>
      <c r="T137" s="50"/>
      <c r="AT137" s="14" t="s">
        <v>137</v>
      </c>
      <c r="AU137" s="14" t="s">
        <v>71</v>
      </c>
    </row>
    <row r="138" spans="2:65" s="9" customFormat="1" ht="11.25">
      <c r="B138" s="128"/>
      <c r="D138" s="122" t="s">
        <v>139</v>
      </c>
      <c r="E138" s="129" t="s">
        <v>19</v>
      </c>
      <c r="F138" s="130" t="s">
        <v>627</v>
      </c>
      <c r="H138" s="131">
        <v>1480</v>
      </c>
      <c r="I138" s="132"/>
      <c r="L138" s="128"/>
      <c r="M138" s="133"/>
      <c r="T138" s="134"/>
      <c r="AT138" s="129" t="s">
        <v>139</v>
      </c>
      <c r="AU138" s="129" t="s">
        <v>71</v>
      </c>
      <c r="AV138" s="9" t="s">
        <v>80</v>
      </c>
      <c r="AW138" s="9" t="s">
        <v>33</v>
      </c>
      <c r="AX138" s="9" t="s">
        <v>78</v>
      </c>
      <c r="AY138" s="129" t="s">
        <v>133</v>
      </c>
    </row>
    <row r="139" spans="2:65" s="1" customFormat="1" ht="24.2" customHeight="1">
      <c r="B139" s="29"/>
      <c r="C139" s="109" t="s">
        <v>236</v>
      </c>
      <c r="D139" s="109" t="s">
        <v>127</v>
      </c>
      <c r="E139" s="110" t="s">
        <v>291</v>
      </c>
      <c r="F139" s="111" t="s">
        <v>292</v>
      </c>
      <c r="G139" s="112" t="s">
        <v>203</v>
      </c>
      <c r="H139" s="113">
        <v>200</v>
      </c>
      <c r="I139" s="114"/>
      <c r="J139" s="115">
        <f>ROUND(I139*H139,2)</f>
        <v>0</v>
      </c>
      <c r="K139" s="111" t="s">
        <v>131</v>
      </c>
      <c r="L139" s="29"/>
      <c r="M139" s="116" t="s">
        <v>19</v>
      </c>
      <c r="N139" s="117" t="s">
        <v>42</v>
      </c>
      <c r="P139" s="118">
        <f>O139*H139</f>
        <v>0</v>
      </c>
      <c r="Q139" s="118">
        <v>0</v>
      </c>
      <c r="R139" s="118">
        <f>Q139*H139</f>
        <v>0</v>
      </c>
      <c r="S139" s="118">
        <v>0</v>
      </c>
      <c r="T139" s="119">
        <f>S139*H139</f>
        <v>0</v>
      </c>
      <c r="AR139" s="120" t="s">
        <v>132</v>
      </c>
      <c r="AT139" s="120" t="s">
        <v>127</v>
      </c>
      <c r="AU139" s="120" t="s">
        <v>71</v>
      </c>
      <c r="AY139" s="14" t="s">
        <v>133</v>
      </c>
      <c r="BE139" s="121">
        <f>IF(N139="základní",J139,0)</f>
        <v>0</v>
      </c>
      <c r="BF139" s="121">
        <f>IF(N139="snížená",J139,0)</f>
        <v>0</v>
      </c>
      <c r="BG139" s="121">
        <f>IF(N139="zákl. přenesená",J139,0)</f>
        <v>0</v>
      </c>
      <c r="BH139" s="121">
        <f>IF(N139="sníž. přenesená",J139,0)</f>
        <v>0</v>
      </c>
      <c r="BI139" s="121">
        <f>IF(N139="nulová",J139,0)</f>
        <v>0</v>
      </c>
      <c r="BJ139" s="14" t="s">
        <v>78</v>
      </c>
      <c r="BK139" s="121">
        <f>ROUND(I139*H139,2)</f>
        <v>0</v>
      </c>
      <c r="BL139" s="14" t="s">
        <v>132</v>
      </c>
      <c r="BM139" s="120" t="s">
        <v>628</v>
      </c>
    </row>
    <row r="140" spans="2:65" s="1" customFormat="1" ht="19.5">
      <c r="B140" s="29"/>
      <c r="D140" s="122" t="s">
        <v>135</v>
      </c>
      <c r="F140" s="123" t="s">
        <v>294</v>
      </c>
      <c r="I140" s="124"/>
      <c r="L140" s="29"/>
      <c r="M140" s="125"/>
      <c r="T140" s="50"/>
      <c r="AT140" s="14" t="s">
        <v>135</v>
      </c>
      <c r="AU140" s="14" t="s">
        <v>71</v>
      </c>
    </row>
    <row r="141" spans="2:65" s="1" customFormat="1" ht="11.25">
      <c r="B141" s="29"/>
      <c r="D141" s="126" t="s">
        <v>137</v>
      </c>
      <c r="F141" s="127" t="s">
        <v>295</v>
      </c>
      <c r="I141" s="124"/>
      <c r="L141" s="29"/>
      <c r="M141" s="125"/>
      <c r="T141" s="50"/>
      <c r="AT141" s="14" t="s">
        <v>137</v>
      </c>
      <c r="AU141" s="14" t="s">
        <v>71</v>
      </c>
    </row>
    <row r="142" spans="2:65" s="9" customFormat="1" ht="11.25">
      <c r="B142" s="128"/>
      <c r="D142" s="122" t="s">
        <v>139</v>
      </c>
      <c r="E142" s="129" t="s">
        <v>19</v>
      </c>
      <c r="F142" s="130" t="s">
        <v>629</v>
      </c>
      <c r="H142" s="131">
        <v>200</v>
      </c>
      <c r="I142" s="132"/>
      <c r="L142" s="128"/>
      <c r="M142" s="133"/>
      <c r="T142" s="134"/>
      <c r="AT142" s="129" t="s">
        <v>139</v>
      </c>
      <c r="AU142" s="129" t="s">
        <v>71</v>
      </c>
      <c r="AV142" s="9" t="s">
        <v>80</v>
      </c>
      <c r="AW142" s="9" t="s">
        <v>33</v>
      </c>
      <c r="AX142" s="9" t="s">
        <v>78</v>
      </c>
      <c r="AY142" s="129" t="s">
        <v>133</v>
      </c>
    </row>
    <row r="143" spans="2:65" s="1" customFormat="1" ht="24.2" customHeight="1">
      <c r="B143" s="29"/>
      <c r="C143" s="109" t="s">
        <v>241</v>
      </c>
      <c r="D143" s="109" t="s">
        <v>127</v>
      </c>
      <c r="E143" s="110" t="s">
        <v>298</v>
      </c>
      <c r="F143" s="111" t="s">
        <v>299</v>
      </c>
      <c r="G143" s="112" t="s">
        <v>203</v>
      </c>
      <c r="H143" s="113">
        <v>1280</v>
      </c>
      <c r="I143" s="114"/>
      <c r="J143" s="115">
        <f>ROUND(I143*H143,2)</f>
        <v>0</v>
      </c>
      <c r="K143" s="111" t="s">
        <v>131</v>
      </c>
      <c r="L143" s="29"/>
      <c r="M143" s="116" t="s">
        <v>19</v>
      </c>
      <c r="N143" s="117" t="s">
        <v>42</v>
      </c>
      <c r="P143" s="118">
        <f>O143*H143</f>
        <v>0</v>
      </c>
      <c r="Q143" s="118">
        <v>0</v>
      </c>
      <c r="R143" s="118">
        <f>Q143*H143</f>
        <v>0</v>
      </c>
      <c r="S143" s="118">
        <v>0</v>
      </c>
      <c r="T143" s="119">
        <f>S143*H143</f>
        <v>0</v>
      </c>
      <c r="AR143" s="120" t="s">
        <v>132</v>
      </c>
      <c r="AT143" s="120" t="s">
        <v>127</v>
      </c>
      <c r="AU143" s="120" t="s">
        <v>71</v>
      </c>
      <c r="AY143" s="14" t="s">
        <v>133</v>
      </c>
      <c r="BE143" s="121">
        <f>IF(N143="základní",J143,0)</f>
        <v>0</v>
      </c>
      <c r="BF143" s="121">
        <f>IF(N143="snížená",J143,0)</f>
        <v>0</v>
      </c>
      <c r="BG143" s="121">
        <f>IF(N143="zákl. přenesená",J143,0)</f>
        <v>0</v>
      </c>
      <c r="BH143" s="121">
        <f>IF(N143="sníž. přenesená",J143,0)</f>
        <v>0</v>
      </c>
      <c r="BI143" s="121">
        <f>IF(N143="nulová",J143,0)</f>
        <v>0</v>
      </c>
      <c r="BJ143" s="14" t="s">
        <v>78</v>
      </c>
      <c r="BK143" s="121">
        <f>ROUND(I143*H143,2)</f>
        <v>0</v>
      </c>
      <c r="BL143" s="14" t="s">
        <v>132</v>
      </c>
      <c r="BM143" s="120" t="s">
        <v>630</v>
      </c>
    </row>
    <row r="144" spans="2:65" s="1" customFormat="1" ht="19.5">
      <c r="B144" s="29"/>
      <c r="D144" s="122" t="s">
        <v>135</v>
      </c>
      <c r="F144" s="123" t="s">
        <v>301</v>
      </c>
      <c r="I144" s="124"/>
      <c r="L144" s="29"/>
      <c r="M144" s="125"/>
      <c r="T144" s="50"/>
      <c r="AT144" s="14" t="s">
        <v>135</v>
      </c>
      <c r="AU144" s="14" t="s">
        <v>71</v>
      </c>
    </row>
    <row r="145" spans="2:65" s="1" customFormat="1" ht="11.25">
      <c r="B145" s="29"/>
      <c r="D145" s="126" t="s">
        <v>137</v>
      </c>
      <c r="F145" s="127" t="s">
        <v>302</v>
      </c>
      <c r="I145" s="124"/>
      <c r="L145" s="29"/>
      <c r="M145" s="125"/>
      <c r="T145" s="50"/>
      <c r="AT145" s="14" t="s">
        <v>137</v>
      </c>
      <c r="AU145" s="14" t="s">
        <v>71</v>
      </c>
    </row>
    <row r="146" spans="2:65" s="9" customFormat="1" ht="11.25">
      <c r="B146" s="128"/>
      <c r="D146" s="122" t="s">
        <v>139</v>
      </c>
      <c r="E146" s="129" t="s">
        <v>19</v>
      </c>
      <c r="F146" s="130" t="s">
        <v>631</v>
      </c>
      <c r="H146" s="131">
        <v>1280</v>
      </c>
      <c r="I146" s="132"/>
      <c r="L146" s="128"/>
      <c r="M146" s="133"/>
      <c r="T146" s="134"/>
      <c r="AT146" s="129" t="s">
        <v>139</v>
      </c>
      <c r="AU146" s="129" t="s">
        <v>71</v>
      </c>
      <c r="AV146" s="9" t="s">
        <v>80</v>
      </c>
      <c r="AW146" s="9" t="s">
        <v>33</v>
      </c>
      <c r="AX146" s="9" t="s">
        <v>78</v>
      </c>
      <c r="AY146" s="129" t="s">
        <v>133</v>
      </c>
    </row>
    <row r="147" spans="2:65" s="1" customFormat="1" ht="16.5" customHeight="1">
      <c r="B147" s="29"/>
      <c r="C147" s="142" t="s">
        <v>248</v>
      </c>
      <c r="D147" s="142" t="s">
        <v>173</v>
      </c>
      <c r="E147" s="143" t="s">
        <v>305</v>
      </c>
      <c r="F147" s="144" t="s">
        <v>306</v>
      </c>
      <c r="G147" s="145" t="s">
        <v>203</v>
      </c>
      <c r="H147" s="146">
        <v>30</v>
      </c>
      <c r="I147" s="147"/>
      <c r="J147" s="148">
        <f>ROUND(I147*H147,2)</f>
        <v>0</v>
      </c>
      <c r="K147" s="144" t="s">
        <v>19</v>
      </c>
      <c r="L147" s="149"/>
      <c r="M147" s="150" t="s">
        <v>19</v>
      </c>
      <c r="N147" s="151" t="s">
        <v>42</v>
      </c>
      <c r="P147" s="118">
        <f>O147*H147</f>
        <v>0</v>
      </c>
      <c r="Q147" s="118">
        <v>1.5E-3</v>
      </c>
      <c r="R147" s="118">
        <f>Q147*H147</f>
        <v>4.4999999999999998E-2</v>
      </c>
      <c r="S147" s="118">
        <v>0</v>
      </c>
      <c r="T147" s="119">
        <f>S147*H147</f>
        <v>0</v>
      </c>
      <c r="AR147" s="120" t="s">
        <v>177</v>
      </c>
      <c r="AT147" s="120" t="s">
        <v>173</v>
      </c>
      <c r="AU147" s="120" t="s">
        <v>71</v>
      </c>
      <c r="AY147" s="14" t="s">
        <v>133</v>
      </c>
      <c r="BE147" s="121">
        <f>IF(N147="základní",J147,0)</f>
        <v>0</v>
      </c>
      <c r="BF147" s="121">
        <f>IF(N147="snížená",J147,0)</f>
        <v>0</v>
      </c>
      <c r="BG147" s="121">
        <f>IF(N147="zákl. přenesená",J147,0)</f>
        <v>0</v>
      </c>
      <c r="BH147" s="121">
        <f>IF(N147="sníž. přenesená",J147,0)</f>
        <v>0</v>
      </c>
      <c r="BI147" s="121">
        <f>IF(N147="nulová",J147,0)</f>
        <v>0</v>
      </c>
      <c r="BJ147" s="14" t="s">
        <v>78</v>
      </c>
      <c r="BK147" s="121">
        <f>ROUND(I147*H147,2)</f>
        <v>0</v>
      </c>
      <c r="BL147" s="14" t="s">
        <v>132</v>
      </c>
      <c r="BM147" s="120" t="s">
        <v>632</v>
      </c>
    </row>
    <row r="148" spans="2:65" s="1" customFormat="1" ht="11.25">
      <c r="B148" s="29"/>
      <c r="D148" s="122" t="s">
        <v>135</v>
      </c>
      <c r="F148" s="123" t="s">
        <v>306</v>
      </c>
      <c r="I148" s="124"/>
      <c r="L148" s="29"/>
      <c r="M148" s="125"/>
      <c r="T148" s="50"/>
      <c r="AT148" s="14" t="s">
        <v>135</v>
      </c>
      <c r="AU148" s="14" t="s">
        <v>71</v>
      </c>
    </row>
    <row r="149" spans="2:65" s="1" customFormat="1" ht="21.75" customHeight="1">
      <c r="B149" s="29"/>
      <c r="C149" s="142" t="s">
        <v>255</v>
      </c>
      <c r="D149" s="142" t="s">
        <v>173</v>
      </c>
      <c r="E149" s="143" t="s">
        <v>309</v>
      </c>
      <c r="F149" s="144" t="s">
        <v>310</v>
      </c>
      <c r="G149" s="145" t="s">
        <v>203</v>
      </c>
      <c r="H149" s="146">
        <v>40</v>
      </c>
      <c r="I149" s="147"/>
      <c r="J149" s="148">
        <f>ROUND(I149*H149,2)</f>
        <v>0</v>
      </c>
      <c r="K149" s="144" t="s">
        <v>19</v>
      </c>
      <c r="L149" s="149"/>
      <c r="M149" s="150" t="s">
        <v>19</v>
      </c>
      <c r="N149" s="151" t="s">
        <v>42</v>
      </c>
      <c r="P149" s="118">
        <f>O149*H149</f>
        <v>0</v>
      </c>
      <c r="Q149" s="118">
        <v>1.5E-3</v>
      </c>
      <c r="R149" s="118">
        <f>Q149*H149</f>
        <v>0.06</v>
      </c>
      <c r="S149" s="118">
        <v>0</v>
      </c>
      <c r="T149" s="119">
        <f>S149*H149</f>
        <v>0</v>
      </c>
      <c r="AR149" s="120" t="s">
        <v>177</v>
      </c>
      <c r="AT149" s="120" t="s">
        <v>173</v>
      </c>
      <c r="AU149" s="120" t="s">
        <v>71</v>
      </c>
      <c r="AY149" s="14" t="s">
        <v>133</v>
      </c>
      <c r="BE149" s="121">
        <f>IF(N149="základní",J149,0)</f>
        <v>0</v>
      </c>
      <c r="BF149" s="121">
        <f>IF(N149="snížená",J149,0)</f>
        <v>0</v>
      </c>
      <c r="BG149" s="121">
        <f>IF(N149="zákl. přenesená",J149,0)</f>
        <v>0</v>
      </c>
      <c r="BH149" s="121">
        <f>IF(N149="sníž. přenesená",J149,0)</f>
        <v>0</v>
      </c>
      <c r="BI149" s="121">
        <f>IF(N149="nulová",J149,0)</f>
        <v>0</v>
      </c>
      <c r="BJ149" s="14" t="s">
        <v>78</v>
      </c>
      <c r="BK149" s="121">
        <f>ROUND(I149*H149,2)</f>
        <v>0</v>
      </c>
      <c r="BL149" s="14" t="s">
        <v>132</v>
      </c>
      <c r="BM149" s="120" t="s">
        <v>633</v>
      </c>
    </row>
    <row r="150" spans="2:65" s="1" customFormat="1" ht="11.25">
      <c r="B150" s="29"/>
      <c r="D150" s="122" t="s">
        <v>135</v>
      </c>
      <c r="F150" s="123" t="s">
        <v>310</v>
      </c>
      <c r="I150" s="124"/>
      <c r="L150" s="29"/>
      <c r="M150" s="125"/>
      <c r="T150" s="50"/>
      <c r="AT150" s="14" t="s">
        <v>135</v>
      </c>
      <c r="AU150" s="14" t="s">
        <v>71</v>
      </c>
    </row>
    <row r="151" spans="2:65" s="1" customFormat="1" ht="16.5" customHeight="1">
      <c r="B151" s="29"/>
      <c r="C151" s="142" t="s">
        <v>7</v>
      </c>
      <c r="D151" s="142" t="s">
        <v>173</v>
      </c>
      <c r="E151" s="143" t="s">
        <v>313</v>
      </c>
      <c r="F151" s="144" t="s">
        <v>314</v>
      </c>
      <c r="G151" s="145" t="s">
        <v>203</v>
      </c>
      <c r="H151" s="146">
        <v>10</v>
      </c>
      <c r="I151" s="147"/>
      <c r="J151" s="148">
        <f>ROUND(I151*H151,2)</f>
        <v>0</v>
      </c>
      <c r="K151" s="144" t="s">
        <v>19</v>
      </c>
      <c r="L151" s="149"/>
      <c r="M151" s="150" t="s">
        <v>19</v>
      </c>
      <c r="N151" s="151" t="s">
        <v>42</v>
      </c>
      <c r="P151" s="118">
        <f>O151*H151</f>
        <v>0</v>
      </c>
      <c r="Q151" s="118">
        <v>1.5E-3</v>
      </c>
      <c r="R151" s="118">
        <f>Q151*H151</f>
        <v>1.4999999999999999E-2</v>
      </c>
      <c r="S151" s="118">
        <v>0</v>
      </c>
      <c r="T151" s="119">
        <f>S151*H151</f>
        <v>0</v>
      </c>
      <c r="AR151" s="120" t="s">
        <v>177</v>
      </c>
      <c r="AT151" s="120" t="s">
        <v>173</v>
      </c>
      <c r="AU151" s="120" t="s">
        <v>71</v>
      </c>
      <c r="AY151" s="14" t="s">
        <v>133</v>
      </c>
      <c r="BE151" s="121">
        <f>IF(N151="základní",J151,0)</f>
        <v>0</v>
      </c>
      <c r="BF151" s="121">
        <f>IF(N151="snížená",J151,0)</f>
        <v>0</v>
      </c>
      <c r="BG151" s="121">
        <f>IF(N151="zákl. přenesená",J151,0)</f>
        <v>0</v>
      </c>
      <c r="BH151" s="121">
        <f>IF(N151="sníž. přenesená",J151,0)</f>
        <v>0</v>
      </c>
      <c r="BI151" s="121">
        <f>IF(N151="nulová",J151,0)</f>
        <v>0</v>
      </c>
      <c r="BJ151" s="14" t="s">
        <v>78</v>
      </c>
      <c r="BK151" s="121">
        <f>ROUND(I151*H151,2)</f>
        <v>0</v>
      </c>
      <c r="BL151" s="14" t="s">
        <v>132</v>
      </c>
      <c r="BM151" s="120" t="s">
        <v>634</v>
      </c>
    </row>
    <row r="152" spans="2:65" s="1" customFormat="1" ht="11.25">
      <c r="B152" s="29"/>
      <c r="D152" s="122" t="s">
        <v>135</v>
      </c>
      <c r="F152" s="123" t="s">
        <v>314</v>
      </c>
      <c r="I152" s="124"/>
      <c r="L152" s="29"/>
      <c r="M152" s="125"/>
      <c r="T152" s="50"/>
      <c r="AT152" s="14" t="s">
        <v>135</v>
      </c>
      <c r="AU152" s="14" t="s">
        <v>71</v>
      </c>
    </row>
    <row r="153" spans="2:65" s="1" customFormat="1" ht="16.5" customHeight="1">
      <c r="B153" s="29"/>
      <c r="C153" s="142" t="s">
        <v>267</v>
      </c>
      <c r="D153" s="142" t="s">
        <v>173</v>
      </c>
      <c r="E153" s="143" t="s">
        <v>317</v>
      </c>
      <c r="F153" s="144" t="s">
        <v>318</v>
      </c>
      <c r="G153" s="145" t="s">
        <v>203</v>
      </c>
      <c r="H153" s="146">
        <v>20</v>
      </c>
      <c r="I153" s="147"/>
      <c r="J153" s="148">
        <f>ROUND(I153*H153,2)</f>
        <v>0</v>
      </c>
      <c r="K153" s="144" t="s">
        <v>19</v>
      </c>
      <c r="L153" s="149"/>
      <c r="M153" s="150" t="s">
        <v>19</v>
      </c>
      <c r="N153" s="151" t="s">
        <v>42</v>
      </c>
      <c r="P153" s="118">
        <f>O153*H153</f>
        <v>0</v>
      </c>
      <c r="Q153" s="118">
        <v>1.5E-3</v>
      </c>
      <c r="R153" s="118">
        <f>Q153*H153</f>
        <v>0.03</v>
      </c>
      <c r="S153" s="118">
        <v>0</v>
      </c>
      <c r="T153" s="119">
        <f>S153*H153</f>
        <v>0</v>
      </c>
      <c r="AR153" s="120" t="s">
        <v>177</v>
      </c>
      <c r="AT153" s="120" t="s">
        <v>173</v>
      </c>
      <c r="AU153" s="120" t="s">
        <v>71</v>
      </c>
      <c r="AY153" s="14" t="s">
        <v>133</v>
      </c>
      <c r="BE153" s="121">
        <f>IF(N153="základní",J153,0)</f>
        <v>0</v>
      </c>
      <c r="BF153" s="121">
        <f>IF(N153="snížená",J153,0)</f>
        <v>0</v>
      </c>
      <c r="BG153" s="121">
        <f>IF(N153="zákl. přenesená",J153,0)</f>
        <v>0</v>
      </c>
      <c r="BH153" s="121">
        <f>IF(N153="sníž. přenesená",J153,0)</f>
        <v>0</v>
      </c>
      <c r="BI153" s="121">
        <f>IF(N153="nulová",J153,0)</f>
        <v>0</v>
      </c>
      <c r="BJ153" s="14" t="s">
        <v>78</v>
      </c>
      <c r="BK153" s="121">
        <f>ROUND(I153*H153,2)</f>
        <v>0</v>
      </c>
      <c r="BL153" s="14" t="s">
        <v>132</v>
      </c>
      <c r="BM153" s="120" t="s">
        <v>635</v>
      </c>
    </row>
    <row r="154" spans="2:65" s="1" customFormat="1" ht="11.25">
      <c r="B154" s="29"/>
      <c r="D154" s="122" t="s">
        <v>135</v>
      </c>
      <c r="F154" s="123" t="s">
        <v>318</v>
      </c>
      <c r="I154" s="124"/>
      <c r="L154" s="29"/>
      <c r="M154" s="125"/>
      <c r="T154" s="50"/>
      <c r="AT154" s="14" t="s">
        <v>135</v>
      </c>
      <c r="AU154" s="14" t="s">
        <v>71</v>
      </c>
    </row>
    <row r="155" spans="2:65" s="1" customFormat="1" ht="16.5" customHeight="1">
      <c r="B155" s="29"/>
      <c r="C155" s="142" t="s">
        <v>273</v>
      </c>
      <c r="D155" s="142" t="s">
        <v>173</v>
      </c>
      <c r="E155" s="143" t="s">
        <v>321</v>
      </c>
      <c r="F155" s="144" t="s">
        <v>322</v>
      </c>
      <c r="G155" s="145" t="s">
        <v>203</v>
      </c>
      <c r="H155" s="146">
        <v>20</v>
      </c>
      <c r="I155" s="147"/>
      <c r="J155" s="148">
        <f>ROUND(I155*H155,2)</f>
        <v>0</v>
      </c>
      <c r="K155" s="144" t="s">
        <v>19</v>
      </c>
      <c r="L155" s="149"/>
      <c r="M155" s="150" t="s">
        <v>19</v>
      </c>
      <c r="N155" s="151" t="s">
        <v>42</v>
      </c>
      <c r="P155" s="118">
        <f>O155*H155</f>
        <v>0</v>
      </c>
      <c r="Q155" s="118">
        <v>1.5E-3</v>
      </c>
      <c r="R155" s="118">
        <f>Q155*H155</f>
        <v>0.03</v>
      </c>
      <c r="S155" s="118">
        <v>0</v>
      </c>
      <c r="T155" s="119">
        <f>S155*H155</f>
        <v>0</v>
      </c>
      <c r="AR155" s="120" t="s">
        <v>177</v>
      </c>
      <c r="AT155" s="120" t="s">
        <v>173</v>
      </c>
      <c r="AU155" s="120" t="s">
        <v>71</v>
      </c>
      <c r="AY155" s="14" t="s">
        <v>133</v>
      </c>
      <c r="BE155" s="121">
        <f>IF(N155="základní",J155,0)</f>
        <v>0</v>
      </c>
      <c r="BF155" s="121">
        <f>IF(N155="snížená",J155,0)</f>
        <v>0</v>
      </c>
      <c r="BG155" s="121">
        <f>IF(N155="zákl. přenesená",J155,0)</f>
        <v>0</v>
      </c>
      <c r="BH155" s="121">
        <f>IF(N155="sníž. přenesená",J155,0)</f>
        <v>0</v>
      </c>
      <c r="BI155" s="121">
        <f>IF(N155="nulová",J155,0)</f>
        <v>0</v>
      </c>
      <c r="BJ155" s="14" t="s">
        <v>78</v>
      </c>
      <c r="BK155" s="121">
        <f>ROUND(I155*H155,2)</f>
        <v>0</v>
      </c>
      <c r="BL155" s="14" t="s">
        <v>132</v>
      </c>
      <c r="BM155" s="120" t="s">
        <v>636</v>
      </c>
    </row>
    <row r="156" spans="2:65" s="1" customFormat="1" ht="11.25">
      <c r="B156" s="29"/>
      <c r="D156" s="122" t="s">
        <v>135</v>
      </c>
      <c r="F156" s="123" t="s">
        <v>322</v>
      </c>
      <c r="I156" s="124"/>
      <c r="L156" s="29"/>
      <c r="M156" s="125"/>
      <c r="T156" s="50"/>
      <c r="AT156" s="14" t="s">
        <v>135</v>
      </c>
      <c r="AU156" s="14" t="s">
        <v>71</v>
      </c>
    </row>
    <row r="157" spans="2:65" s="1" customFormat="1" ht="16.5" customHeight="1">
      <c r="B157" s="29"/>
      <c r="C157" s="142" t="s">
        <v>278</v>
      </c>
      <c r="D157" s="142" t="s">
        <v>173</v>
      </c>
      <c r="E157" s="143" t="s">
        <v>325</v>
      </c>
      <c r="F157" s="144" t="s">
        <v>326</v>
      </c>
      <c r="G157" s="145" t="s">
        <v>203</v>
      </c>
      <c r="H157" s="146">
        <v>10</v>
      </c>
      <c r="I157" s="147"/>
      <c r="J157" s="148">
        <f>ROUND(I157*H157,2)</f>
        <v>0</v>
      </c>
      <c r="K157" s="144" t="s">
        <v>19</v>
      </c>
      <c r="L157" s="149"/>
      <c r="M157" s="150" t="s">
        <v>19</v>
      </c>
      <c r="N157" s="151" t="s">
        <v>42</v>
      </c>
      <c r="P157" s="118">
        <f>O157*H157</f>
        <v>0</v>
      </c>
      <c r="Q157" s="118">
        <v>1.5E-3</v>
      </c>
      <c r="R157" s="118">
        <f>Q157*H157</f>
        <v>1.4999999999999999E-2</v>
      </c>
      <c r="S157" s="118">
        <v>0</v>
      </c>
      <c r="T157" s="119">
        <f>S157*H157</f>
        <v>0</v>
      </c>
      <c r="AR157" s="120" t="s">
        <v>177</v>
      </c>
      <c r="AT157" s="120" t="s">
        <v>173</v>
      </c>
      <c r="AU157" s="120" t="s">
        <v>71</v>
      </c>
      <c r="AY157" s="14" t="s">
        <v>133</v>
      </c>
      <c r="BE157" s="121">
        <f>IF(N157="základní",J157,0)</f>
        <v>0</v>
      </c>
      <c r="BF157" s="121">
        <f>IF(N157="snížená",J157,0)</f>
        <v>0</v>
      </c>
      <c r="BG157" s="121">
        <f>IF(N157="zákl. přenesená",J157,0)</f>
        <v>0</v>
      </c>
      <c r="BH157" s="121">
        <f>IF(N157="sníž. přenesená",J157,0)</f>
        <v>0</v>
      </c>
      <c r="BI157" s="121">
        <f>IF(N157="nulová",J157,0)</f>
        <v>0</v>
      </c>
      <c r="BJ157" s="14" t="s">
        <v>78</v>
      </c>
      <c r="BK157" s="121">
        <f>ROUND(I157*H157,2)</f>
        <v>0</v>
      </c>
      <c r="BL157" s="14" t="s">
        <v>132</v>
      </c>
      <c r="BM157" s="120" t="s">
        <v>637</v>
      </c>
    </row>
    <row r="158" spans="2:65" s="1" customFormat="1" ht="11.25">
      <c r="B158" s="29"/>
      <c r="D158" s="122" t="s">
        <v>135</v>
      </c>
      <c r="F158" s="123" t="s">
        <v>326</v>
      </c>
      <c r="I158" s="124"/>
      <c r="L158" s="29"/>
      <c r="M158" s="125"/>
      <c r="T158" s="50"/>
      <c r="AT158" s="14" t="s">
        <v>135</v>
      </c>
      <c r="AU158" s="14" t="s">
        <v>71</v>
      </c>
    </row>
    <row r="159" spans="2:65" s="1" customFormat="1" ht="16.5" customHeight="1">
      <c r="B159" s="29"/>
      <c r="C159" s="142" t="s">
        <v>283</v>
      </c>
      <c r="D159" s="142" t="s">
        <v>173</v>
      </c>
      <c r="E159" s="143" t="s">
        <v>329</v>
      </c>
      <c r="F159" s="144" t="s">
        <v>330</v>
      </c>
      <c r="G159" s="145" t="s">
        <v>203</v>
      </c>
      <c r="H159" s="146">
        <v>20</v>
      </c>
      <c r="I159" s="147"/>
      <c r="J159" s="148">
        <f>ROUND(I159*H159,2)</f>
        <v>0</v>
      </c>
      <c r="K159" s="144" t="s">
        <v>19</v>
      </c>
      <c r="L159" s="149"/>
      <c r="M159" s="150" t="s">
        <v>19</v>
      </c>
      <c r="N159" s="151" t="s">
        <v>42</v>
      </c>
      <c r="P159" s="118">
        <f>O159*H159</f>
        <v>0</v>
      </c>
      <c r="Q159" s="118">
        <v>1.5E-3</v>
      </c>
      <c r="R159" s="118">
        <f>Q159*H159</f>
        <v>0.03</v>
      </c>
      <c r="S159" s="118">
        <v>0</v>
      </c>
      <c r="T159" s="119">
        <f>S159*H159</f>
        <v>0</v>
      </c>
      <c r="AR159" s="120" t="s">
        <v>177</v>
      </c>
      <c r="AT159" s="120" t="s">
        <v>173</v>
      </c>
      <c r="AU159" s="120" t="s">
        <v>71</v>
      </c>
      <c r="AY159" s="14" t="s">
        <v>133</v>
      </c>
      <c r="BE159" s="121">
        <f>IF(N159="základní",J159,0)</f>
        <v>0</v>
      </c>
      <c r="BF159" s="121">
        <f>IF(N159="snížená",J159,0)</f>
        <v>0</v>
      </c>
      <c r="BG159" s="121">
        <f>IF(N159="zákl. přenesená",J159,0)</f>
        <v>0</v>
      </c>
      <c r="BH159" s="121">
        <f>IF(N159="sníž. přenesená",J159,0)</f>
        <v>0</v>
      </c>
      <c r="BI159" s="121">
        <f>IF(N159="nulová",J159,0)</f>
        <v>0</v>
      </c>
      <c r="BJ159" s="14" t="s">
        <v>78</v>
      </c>
      <c r="BK159" s="121">
        <f>ROUND(I159*H159,2)</f>
        <v>0</v>
      </c>
      <c r="BL159" s="14" t="s">
        <v>132</v>
      </c>
      <c r="BM159" s="120" t="s">
        <v>638</v>
      </c>
    </row>
    <row r="160" spans="2:65" s="1" customFormat="1" ht="11.25">
      <c r="B160" s="29"/>
      <c r="D160" s="122" t="s">
        <v>135</v>
      </c>
      <c r="F160" s="123" t="s">
        <v>330</v>
      </c>
      <c r="I160" s="124"/>
      <c r="L160" s="29"/>
      <c r="M160" s="125"/>
      <c r="T160" s="50"/>
      <c r="AT160" s="14" t="s">
        <v>135</v>
      </c>
      <c r="AU160" s="14" t="s">
        <v>71</v>
      </c>
    </row>
    <row r="161" spans="2:65" s="1" customFormat="1" ht="16.5" customHeight="1">
      <c r="B161" s="29"/>
      <c r="C161" s="142" t="s">
        <v>290</v>
      </c>
      <c r="D161" s="142" t="s">
        <v>173</v>
      </c>
      <c r="E161" s="143" t="s">
        <v>333</v>
      </c>
      <c r="F161" s="144" t="s">
        <v>334</v>
      </c>
      <c r="G161" s="145" t="s">
        <v>203</v>
      </c>
      <c r="H161" s="146">
        <v>10</v>
      </c>
      <c r="I161" s="147"/>
      <c r="J161" s="148">
        <f>ROUND(I161*H161,2)</f>
        <v>0</v>
      </c>
      <c r="K161" s="144" t="s">
        <v>19</v>
      </c>
      <c r="L161" s="149"/>
      <c r="M161" s="150" t="s">
        <v>19</v>
      </c>
      <c r="N161" s="151" t="s">
        <v>42</v>
      </c>
      <c r="P161" s="118">
        <f>O161*H161</f>
        <v>0</v>
      </c>
      <c r="Q161" s="118">
        <v>1.5E-3</v>
      </c>
      <c r="R161" s="118">
        <f>Q161*H161</f>
        <v>1.4999999999999999E-2</v>
      </c>
      <c r="S161" s="118">
        <v>0</v>
      </c>
      <c r="T161" s="119">
        <f>S161*H161</f>
        <v>0</v>
      </c>
      <c r="AR161" s="120" t="s">
        <v>177</v>
      </c>
      <c r="AT161" s="120" t="s">
        <v>173</v>
      </c>
      <c r="AU161" s="120" t="s">
        <v>71</v>
      </c>
      <c r="AY161" s="14" t="s">
        <v>133</v>
      </c>
      <c r="BE161" s="121">
        <f>IF(N161="základní",J161,0)</f>
        <v>0</v>
      </c>
      <c r="BF161" s="121">
        <f>IF(N161="snížená",J161,0)</f>
        <v>0</v>
      </c>
      <c r="BG161" s="121">
        <f>IF(N161="zákl. přenesená",J161,0)</f>
        <v>0</v>
      </c>
      <c r="BH161" s="121">
        <f>IF(N161="sníž. přenesená",J161,0)</f>
        <v>0</v>
      </c>
      <c r="BI161" s="121">
        <f>IF(N161="nulová",J161,0)</f>
        <v>0</v>
      </c>
      <c r="BJ161" s="14" t="s">
        <v>78</v>
      </c>
      <c r="BK161" s="121">
        <f>ROUND(I161*H161,2)</f>
        <v>0</v>
      </c>
      <c r="BL161" s="14" t="s">
        <v>132</v>
      </c>
      <c r="BM161" s="120" t="s">
        <v>639</v>
      </c>
    </row>
    <row r="162" spans="2:65" s="1" customFormat="1" ht="11.25">
      <c r="B162" s="29"/>
      <c r="D162" s="122" t="s">
        <v>135</v>
      </c>
      <c r="F162" s="123" t="s">
        <v>334</v>
      </c>
      <c r="I162" s="124"/>
      <c r="L162" s="29"/>
      <c r="M162" s="125"/>
      <c r="T162" s="50"/>
      <c r="AT162" s="14" t="s">
        <v>135</v>
      </c>
      <c r="AU162" s="14" t="s">
        <v>71</v>
      </c>
    </row>
    <row r="163" spans="2:65" s="1" customFormat="1" ht="24.2" customHeight="1">
      <c r="B163" s="29"/>
      <c r="C163" s="142" t="s">
        <v>297</v>
      </c>
      <c r="D163" s="142" t="s">
        <v>173</v>
      </c>
      <c r="E163" s="143" t="s">
        <v>337</v>
      </c>
      <c r="F163" s="144" t="s">
        <v>338</v>
      </c>
      <c r="G163" s="145" t="s">
        <v>203</v>
      </c>
      <c r="H163" s="146">
        <v>20</v>
      </c>
      <c r="I163" s="147"/>
      <c r="J163" s="148">
        <f>ROUND(I163*H163,2)</f>
        <v>0</v>
      </c>
      <c r="K163" s="144" t="s">
        <v>19</v>
      </c>
      <c r="L163" s="149"/>
      <c r="M163" s="150" t="s">
        <v>19</v>
      </c>
      <c r="N163" s="151" t="s">
        <v>42</v>
      </c>
      <c r="P163" s="118">
        <f>O163*H163</f>
        <v>0</v>
      </c>
      <c r="Q163" s="118">
        <v>1.5E-3</v>
      </c>
      <c r="R163" s="118">
        <f>Q163*H163</f>
        <v>0.03</v>
      </c>
      <c r="S163" s="118">
        <v>0</v>
      </c>
      <c r="T163" s="119">
        <f>S163*H163</f>
        <v>0</v>
      </c>
      <c r="AR163" s="120" t="s">
        <v>177</v>
      </c>
      <c r="AT163" s="120" t="s">
        <v>173</v>
      </c>
      <c r="AU163" s="120" t="s">
        <v>71</v>
      </c>
      <c r="AY163" s="14" t="s">
        <v>133</v>
      </c>
      <c r="BE163" s="121">
        <f>IF(N163="základní",J163,0)</f>
        <v>0</v>
      </c>
      <c r="BF163" s="121">
        <f>IF(N163="snížená",J163,0)</f>
        <v>0</v>
      </c>
      <c r="BG163" s="121">
        <f>IF(N163="zákl. přenesená",J163,0)</f>
        <v>0</v>
      </c>
      <c r="BH163" s="121">
        <f>IF(N163="sníž. přenesená",J163,0)</f>
        <v>0</v>
      </c>
      <c r="BI163" s="121">
        <f>IF(N163="nulová",J163,0)</f>
        <v>0</v>
      </c>
      <c r="BJ163" s="14" t="s">
        <v>78</v>
      </c>
      <c r="BK163" s="121">
        <f>ROUND(I163*H163,2)</f>
        <v>0</v>
      </c>
      <c r="BL163" s="14" t="s">
        <v>132</v>
      </c>
      <c r="BM163" s="120" t="s">
        <v>640</v>
      </c>
    </row>
    <row r="164" spans="2:65" s="1" customFormat="1" ht="11.25">
      <c r="B164" s="29"/>
      <c r="D164" s="122" t="s">
        <v>135</v>
      </c>
      <c r="F164" s="123" t="s">
        <v>338</v>
      </c>
      <c r="I164" s="124"/>
      <c r="L164" s="29"/>
      <c r="M164" s="125"/>
      <c r="T164" s="50"/>
      <c r="AT164" s="14" t="s">
        <v>135</v>
      </c>
      <c r="AU164" s="14" t="s">
        <v>71</v>
      </c>
    </row>
    <row r="165" spans="2:65" s="1" customFormat="1" ht="24.2" customHeight="1">
      <c r="B165" s="29"/>
      <c r="C165" s="142" t="s">
        <v>304</v>
      </c>
      <c r="D165" s="142" t="s">
        <v>173</v>
      </c>
      <c r="E165" s="143" t="s">
        <v>341</v>
      </c>
      <c r="F165" s="144" t="s">
        <v>342</v>
      </c>
      <c r="G165" s="145" t="s">
        <v>203</v>
      </c>
      <c r="H165" s="146">
        <v>20</v>
      </c>
      <c r="I165" s="147"/>
      <c r="J165" s="148">
        <f>ROUND(I165*H165,2)</f>
        <v>0</v>
      </c>
      <c r="K165" s="144" t="s">
        <v>19</v>
      </c>
      <c r="L165" s="149"/>
      <c r="M165" s="150" t="s">
        <v>19</v>
      </c>
      <c r="N165" s="151" t="s">
        <v>42</v>
      </c>
      <c r="P165" s="118">
        <f>O165*H165</f>
        <v>0</v>
      </c>
      <c r="Q165" s="118">
        <v>1.5E-3</v>
      </c>
      <c r="R165" s="118">
        <f>Q165*H165</f>
        <v>0.03</v>
      </c>
      <c r="S165" s="118">
        <v>0</v>
      </c>
      <c r="T165" s="119">
        <f>S165*H165</f>
        <v>0</v>
      </c>
      <c r="AR165" s="120" t="s">
        <v>177</v>
      </c>
      <c r="AT165" s="120" t="s">
        <v>173</v>
      </c>
      <c r="AU165" s="120" t="s">
        <v>71</v>
      </c>
      <c r="AY165" s="14" t="s">
        <v>133</v>
      </c>
      <c r="BE165" s="121">
        <f>IF(N165="základní",J165,0)</f>
        <v>0</v>
      </c>
      <c r="BF165" s="121">
        <f>IF(N165="snížená",J165,0)</f>
        <v>0</v>
      </c>
      <c r="BG165" s="121">
        <f>IF(N165="zákl. přenesená",J165,0)</f>
        <v>0</v>
      </c>
      <c r="BH165" s="121">
        <f>IF(N165="sníž. přenesená",J165,0)</f>
        <v>0</v>
      </c>
      <c r="BI165" s="121">
        <f>IF(N165="nulová",J165,0)</f>
        <v>0</v>
      </c>
      <c r="BJ165" s="14" t="s">
        <v>78</v>
      </c>
      <c r="BK165" s="121">
        <f>ROUND(I165*H165,2)</f>
        <v>0</v>
      </c>
      <c r="BL165" s="14" t="s">
        <v>132</v>
      </c>
      <c r="BM165" s="120" t="s">
        <v>641</v>
      </c>
    </row>
    <row r="166" spans="2:65" s="1" customFormat="1" ht="11.25">
      <c r="B166" s="29"/>
      <c r="D166" s="122" t="s">
        <v>135</v>
      </c>
      <c r="F166" s="123" t="s">
        <v>342</v>
      </c>
      <c r="I166" s="124"/>
      <c r="L166" s="29"/>
      <c r="M166" s="125"/>
      <c r="T166" s="50"/>
      <c r="AT166" s="14" t="s">
        <v>135</v>
      </c>
      <c r="AU166" s="14" t="s">
        <v>71</v>
      </c>
    </row>
    <row r="167" spans="2:65" s="1" customFormat="1" ht="21.75" customHeight="1">
      <c r="B167" s="29"/>
      <c r="C167" s="142" t="s">
        <v>308</v>
      </c>
      <c r="D167" s="142" t="s">
        <v>173</v>
      </c>
      <c r="E167" s="143" t="s">
        <v>345</v>
      </c>
      <c r="F167" s="144" t="s">
        <v>346</v>
      </c>
      <c r="G167" s="145" t="s">
        <v>203</v>
      </c>
      <c r="H167" s="146">
        <v>160</v>
      </c>
      <c r="I167" s="147"/>
      <c r="J167" s="148">
        <f>ROUND(I167*H167,2)</f>
        <v>0</v>
      </c>
      <c r="K167" s="144" t="s">
        <v>19</v>
      </c>
      <c r="L167" s="149"/>
      <c r="M167" s="150" t="s">
        <v>19</v>
      </c>
      <c r="N167" s="151" t="s">
        <v>42</v>
      </c>
      <c r="P167" s="118">
        <f>O167*H167</f>
        <v>0</v>
      </c>
      <c r="Q167" s="118">
        <v>1.1999999999999999E-3</v>
      </c>
      <c r="R167" s="118">
        <f>Q167*H167</f>
        <v>0.19199999999999998</v>
      </c>
      <c r="S167" s="118">
        <v>0</v>
      </c>
      <c r="T167" s="119">
        <f>S167*H167</f>
        <v>0</v>
      </c>
      <c r="AR167" s="120" t="s">
        <v>177</v>
      </c>
      <c r="AT167" s="120" t="s">
        <v>173</v>
      </c>
      <c r="AU167" s="120" t="s">
        <v>71</v>
      </c>
      <c r="AY167" s="14" t="s">
        <v>133</v>
      </c>
      <c r="BE167" s="121">
        <f>IF(N167="základní",J167,0)</f>
        <v>0</v>
      </c>
      <c r="BF167" s="121">
        <f>IF(N167="snížená",J167,0)</f>
        <v>0</v>
      </c>
      <c r="BG167" s="121">
        <f>IF(N167="zákl. přenesená",J167,0)</f>
        <v>0</v>
      </c>
      <c r="BH167" s="121">
        <f>IF(N167="sníž. přenesená",J167,0)</f>
        <v>0</v>
      </c>
      <c r="BI167" s="121">
        <f>IF(N167="nulová",J167,0)</f>
        <v>0</v>
      </c>
      <c r="BJ167" s="14" t="s">
        <v>78</v>
      </c>
      <c r="BK167" s="121">
        <f>ROUND(I167*H167,2)</f>
        <v>0</v>
      </c>
      <c r="BL167" s="14" t="s">
        <v>132</v>
      </c>
      <c r="BM167" s="120" t="s">
        <v>642</v>
      </c>
    </row>
    <row r="168" spans="2:65" s="1" customFormat="1" ht="11.25">
      <c r="B168" s="29"/>
      <c r="D168" s="122" t="s">
        <v>135</v>
      </c>
      <c r="F168" s="123" t="s">
        <v>346</v>
      </c>
      <c r="I168" s="124"/>
      <c r="L168" s="29"/>
      <c r="M168" s="125"/>
      <c r="T168" s="50"/>
      <c r="AT168" s="14" t="s">
        <v>135</v>
      </c>
      <c r="AU168" s="14" t="s">
        <v>71</v>
      </c>
    </row>
    <row r="169" spans="2:65" s="1" customFormat="1" ht="21.75" customHeight="1">
      <c r="B169" s="29"/>
      <c r="C169" s="142" t="s">
        <v>312</v>
      </c>
      <c r="D169" s="142" t="s">
        <v>173</v>
      </c>
      <c r="E169" s="143" t="s">
        <v>349</v>
      </c>
      <c r="F169" s="144" t="s">
        <v>350</v>
      </c>
      <c r="G169" s="145" t="s">
        <v>203</v>
      </c>
      <c r="H169" s="146">
        <v>200</v>
      </c>
      <c r="I169" s="147"/>
      <c r="J169" s="148">
        <f>ROUND(I169*H169,2)</f>
        <v>0</v>
      </c>
      <c r="K169" s="144" t="s">
        <v>19</v>
      </c>
      <c r="L169" s="149"/>
      <c r="M169" s="150" t="s">
        <v>19</v>
      </c>
      <c r="N169" s="151" t="s">
        <v>42</v>
      </c>
      <c r="P169" s="118">
        <f>O169*H169</f>
        <v>0</v>
      </c>
      <c r="Q169" s="118">
        <v>1.1999999999999999E-3</v>
      </c>
      <c r="R169" s="118">
        <f>Q169*H169</f>
        <v>0.24</v>
      </c>
      <c r="S169" s="118">
        <v>0</v>
      </c>
      <c r="T169" s="119">
        <f>S169*H169</f>
        <v>0</v>
      </c>
      <c r="AR169" s="120" t="s">
        <v>177</v>
      </c>
      <c r="AT169" s="120" t="s">
        <v>173</v>
      </c>
      <c r="AU169" s="120" t="s">
        <v>71</v>
      </c>
      <c r="AY169" s="14" t="s">
        <v>133</v>
      </c>
      <c r="BE169" s="121">
        <f>IF(N169="základní",J169,0)</f>
        <v>0</v>
      </c>
      <c r="BF169" s="121">
        <f>IF(N169="snížená",J169,0)</f>
        <v>0</v>
      </c>
      <c r="BG169" s="121">
        <f>IF(N169="zákl. přenesená",J169,0)</f>
        <v>0</v>
      </c>
      <c r="BH169" s="121">
        <f>IF(N169="sníž. přenesená",J169,0)</f>
        <v>0</v>
      </c>
      <c r="BI169" s="121">
        <f>IF(N169="nulová",J169,0)</f>
        <v>0</v>
      </c>
      <c r="BJ169" s="14" t="s">
        <v>78</v>
      </c>
      <c r="BK169" s="121">
        <f>ROUND(I169*H169,2)</f>
        <v>0</v>
      </c>
      <c r="BL169" s="14" t="s">
        <v>132</v>
      </c>
      <c r="BM169" s="120" t="s">
        <v>643</v>
      </c>
    </row>
    <row r="170" spans="2:65" s="1" customFormat="1" ht="11.25">
      <c r="B170" s="29"/>
      <c r="D170" s="122" t="s">
        <v>135</v>
      </c>
      <c r="F170" s="123" t="s">
        <v>350</v>
      </c>
      <c r="I170" s="124"/>
      <c r="L170" s="29"/>
      <c r="M170" s="125"/>
      <c r="T170" s="50"/>
      <c r="AT170" s="14" t="s">
        <v>135</v>
      </c>
      <c r="AU170" s="14" t="s">
        <v>71</v>
      </c>
    </row>
    <row r="171" spans="2:65" s="1" customFormat="1" ht="16.5" customHeight="1">
      <c r="B171" s="29"/>
      <c r="C171" s="142" t="s">
        <v>316</v>
      </c>
      <c r="D171" s="142" t="s">
        <v>173</v>
      </c>
      <c r="E171" s="143" t="s">
        <v>353</v>
      </c>
      <c r="F171" s="144" t="s">
        <v>354</v>
      </c>
      <c r="G171" s="145" t="s">
        <v>203</v>
      </c>
      <c r="H171" s="146">
        <v>240</v>
      </c>
      <c r="I171" s="147"/>
      <c r="J171" s="148">
        <f>ROUND(I171*H171,2)</f>
        <v>0</v>
      </c>
      <c r="K171" s="144" t="s">
        <v>19</v>
      </c>
      <c r="L171" s="149"/>
      <c r="M171" s="150" t="s">
        <v>19</v>
      </c>
      <c r="N171" s="151" t="s">
        <v>42</v>
      </c>
      <c r="P171" s="118">
        <f>O171*H171</f>
        <v>0</v>
      </c>
      <c r="Q171" s="118">
        <v>1.1999999999999999E-3</v>
      </c>
      <c r="R171" s="118">
        <f>Q171*H171</f>
        <v>0.28799999999999998</v>
      </c>
      <c r="S171" s="118">
        <v>0</v>
      </c>
      <c r="T171" s="119">
        <f>S171*H171</f>
        <v>0</v>
      </c>
      <c r="AR171" s="120" t="s">
        <v>177</v>
      </c>
      <c r="AT171" s="120" t="s">
        <v>173</v>
      </c>
      <c r="AU171" s="120" t="s">
        <v>71</v>
      </c>
      <c r="AY171" s="14" t="s">
        <v>133</v>
      </c>
      <c r="BE171" s="121">
        <f>IF(N171="základní",J171,0)</f>
        <v>0</v>
      </c>
      <c r="BF171" s="121">
        <f>IF(N171="snížená",J171,0)</f>
        <v>0</v>
      </c>
      <c r="BG171" s="121">
        <f>IF(N171="zákl. přenesená",J171,0)</f>
        <v>0</v>
      </c>
      <c r="BH171" s="121">
        <f>IF(N171="sníž. přenesená",J171,0)</f>
        <v>0</v>
      </c>
      <c r="BI171" s="121">
        <f>IF(N171="nulová",J171,0)</f>
        <v>0</v>
      </c>
      <c r="BJ171" s="14" t="s">
        <v>78</v>
      </c>
      <c r="BK171" s="121">
        <f>ROUND(I171*H171,2)</f>
        <v>0</v>
      </c>
      <c r="BL171" s="14" t="s">
        <v>132</v>
      </c>
      <c r="BM171" s="120" t="s">
        <v>644</v>
      </c>
    </row>
    <row r="172" spans="2:65" s="1" customFormat="1" ht="11.25">
      <c r="B172" s="29"/>
      <c r="D172" s="122" t="s">
        <v>135</v>
      </c>
      <c r="F172" s="123" t="s">
        <v>354</v>
      </c>
      <c r="I172" s="124"/>
      <c r="L172" s="29"/>
      <c r="M172" s="125"/>
      <c r="T172" s="50"/>
      <c r="AT172" s="14" t="s">
        <v>135</v>
      </c>
      <c r="AU172" s="14" t="s">
        <v>71</v>
      </c>
    </row>
    <row r="173" spans="2:65" s="1" customFormat="1" ht="16.5" customHeight="1">
      <c r="B173" s="29"/>
      <c r="C173" s="142" t="s">
        <v>320</v>
      </c>
      <c r="D173" s="142" t="s">
        <v>173</v>
      </c>
      <c r="E173" s="143" t="s">
        <v>357</v>
      </c>
      <c r="F173" s="144" t="s">
        <v>358</v>
      </c>
      <c r="G173" s="145" t="s">
        <v>203</v>
      </c>
      <c r="H173" s="146">
        <v>40</v>
      </c>
      <c r="I173" s="147"/>
      <c r="J173" s="148">
        <f>ROUND(I173*H173,2)</f>
        <v>0</v>
      </c>
      <c r="K173" s="144" t="s">
        <v>19</v>
      </c>
      <c r="L173" s="149"/>
      <c r="M173" s="150" t="s">
        <v>19</v>
      </c>
      <c r="N173" s="151" t="s">
        <v>42</v>
      </c>
      <c r="P173" s="118">
        <f>O173*H173</f>
        <v>0</v>
      </c>
      <c r="Q173" s="118">
        <v>1.1999999999999999E-3</v>
      </c>
      <c r="R173" s="118">
        <f>Q173*H173</f>
        <v>4.7999999999999994E-2</v>
      </c>
      <c r="S173" s="118">
        <v>0</v>
      </c>
      <c r="T173" s="119">
        <f>S173*H173</f>
        <v>0</v>
      </c>
      <c r="AR173" s="120" t="s">
        <v>177</v>
      </c>
      <c r="AT173" s="120" t="s">
        <v>173</v>
      </c>
      <c r="AU173" s="120" t="s">
        <v>71</v>
      </c>
      <c r="AY173" s="14" t="s">
        <v>133</v>
      </c>
      <c r="BE173" s="121">
        <f>IF(N173="základní",J173,0)</f>
        <v>0</v>
      </c>
      <c r="BF173" s="121">
        <f>IF(N173="snížená",J173,0)</f>
        <v>0</v>
      </c>
      <c r="BG173" s="121">
        <f>IF(N173="zákl. přenesená",J173,0)</f>
        <v>0</v>
      </c>
      <c r="BH173" s="121">
        <f>IF(N173="sníž. přenesená",J173,0)</f>
        <v>0</v>
      </c>
      <c r="BI173" s="121">
        <f>IF(N173="nulová",J173,0)</f>
        <v>0</v>
      </c>
      <c r="BJ173" s="14" t="s">
        <v>78</v>
      </c>
      <c r="BK173" s="121">
        <f>ROUND(I173*H173,2)</f>
        <v>0</v>
      </c>
      <c r="BL173" s="14" t="s">
        <v>132</v>
      </c>
      <c r="BM173" s="120" t="s">
        <v>645</v>
      </c>
    </row>
    <row r="174" spans="2:65" s="1" customFormat="1" ht="11.25">
      <c r="B174" s="29"/>
      <c r="D174" s="122" t="s">
        <v>135</v>
      </c>
      <c r="F174" s="123" t="s">
        <v>358</v>
      </c>
      <c r="I174" s="124"/>
      <c r="L174" s="29"/>
      <c r="M174" s="125"/>
      <c r="T174" s="50"/>
      <c r="AT174" s="14" t="s">
        <v>135</v>
      </c>
      <c r="AU174" s="14" t="s">
        <v>71</v>
      </c>
    </row>
    <row r="175" spans="2:65" s="1" customFormat="1" ht="16.5" customHeight="1">
      <c r="B175" s="29"/>
      <c r="C175" s="142" t="s">
        <v>324</v>
      </c>
      <c r="D175" s="142" t="s">
        <v>173</v>
      </c>
      <c r="E175" s="143" t="s">
        <v>361</v>
      </c>
      <c r="F175" s="144" t="s">
        <v>362</v>
      </c>
      <c r="G175" s="145" t="s">
        <v>203</v>
      </c>
      <c r="H175" s="146">
        <v>160</v>
      </c>
      <c r="I175" s="147"/>
      <c r="J175" s="148">
        <f>ROUND(I175*H175,2)</f>
        <v>0</v>
      </c>
      <c r="K175" s="144" t="s">
        <v>19</v>
      </c>
      <c r="L175" s="149"/>
      <c r="M175" s="150" t="s">
        <v>19</v>
      </c>
      <c r="N175" s="151" t="s">
        <v>42</v>
      </c>
      <c r="P175" s="118">
        <f>O175*H175</f>
        <v>0</v>
      </c>
      <c r="Q175" s="118">
        <v>1.1999999999999999E-3</v>
      </c>
      <c r="R175" s="118">
        <f>Q175*H175</f>
        <v>0.19199999999999998</v>
      </c>
      <c r="S175" s="118">
        <v>0</v>
      </c>
      <c r="T175" s="119">
        <f>S175*H175</f>
        <v>0</v>
      </c>
      <c r="AR175" s="120" t="s">
        <v>177</v>
      </c>
      <c r="AT175" s="120" t="s">
        <v>173</v>
      </c>
      <c r="AU175" s="120" t="s">
        <v>71</v>
      </c>
      <c r="AY175" s="14" t="s">
        <v>133</v>
      </c>
      <c r="BE175" s="121">
        <f>IF(N175="základní",J175,0)</f>
        <v>0</v>
      </c>
      <c r="BF175" s="121">
        <f>IF(N175="snížená",J175,0)</f>
        <v>0</v>
      </c>
      <c r="BG175" s="121">
        <f>IF(N175="zákl. přenesená",J175,0)</f>
        <v>0</v>
      </c>
      <c r="BH175" s="121">
        <f>IF(N175="sníž. přenesená",J175,0)</f>
        <v>0</v>
      </c>
      <c r="BI175" s="121">
        <f>IF(N175="nulová",J175,0)</f>
        <v>0</v>
      </c>
      <c r="BJ175" s="14" t="s">
        <v>78</v>
      </c>
      <c r="BK175" s="121">
        <f>ROUND(I175*H175,2)</f>
        <v>0</v>
      </c>
      <c r="BL175" s="14" t="s">
        <v>132</v>
      </c>
      <c r="BM175" s="120" t="s">
        <v>646</v>
      </c>
    </row>
    <row r="176" spans="2:65" s="1" customFormat="1" ht="11.25">
      <c r="B176" s="29"/>
      <c r="D176" s="122" t="s">
        <v>135</v>
      </c>
      <c r="F176" s="123" t="s">
        <v>362</v>
      </c>
      <c r="I176" s="124"/>
      <c r="L176" s="29"/>
      <c r="M176" s="125"/>
      <c r="T176" s="50"/>
      <c r="AT176" s="14" t="s">
        <v>135</v>
      </c>
      <c r="AU176" s="14" t="s">
        <v>71</v>
      </c>
    </row>
    <row r="177" spans="2:65" s="1" customFormat="1" ht="16.5" customHeight="1">
      <c r="B177" s="29"/>
      <c r="C177" s="142" t="s">
        <v>328</v>
      </c>
      <c r="D177" s="142" t="s">
        <v>173</v>
      </c>
      <c r="E177" s="143" t="s">
        <v>365</v>
      </c>
      <c r="F177" s="144" t="s">
        <v>366</v>
      </c>
      <c r="G177" s="145" t="s">
        <v>203</v>
      </c>
      <c r="H177" s="146">
        <v>40</v>
      </c>
      <c r="I177" s="147"/>
      <c r="J177" s="148">
        <f>ROUND(I177*H177,2)</f>
        <v>0</v>
      </c>
      <c r="K177" s="144" t="s">
        <v>19</v>
      </c>
      <c r="L177" s="149"/>
      <c r="M177" s="150" t="s">
        <v>19</v>
      </c>
      <c r="N177" s="151" t="s">
        <v>42</v>
      </c>
      <c r="P177" s="118">
        <f>O177*H177</f>
        <v>0</v>
      </c>
      <c r="Q177" s="118">
        <v>1.1999999999999999E-3</v>
      </c>
      <c r="R177" s="118">
        <f>Q177*H177</f>
        <v>4.7999999999999994E-2</v>
      </c>
      <c r="S177" s="118">
        <v>0</v>
      </c>
      <c r="T177" s="119">
        <f>S177*H177</f>
        <v>0</v>
      </c>
      <c r="AR177" s="120" t="s">
        <v>177</v>
      </c>
      <c r="AT177" s="120" t="s">
        <v>173</v>
      </c>
      <c r="AU177" s="120" t="s">
        <v>71</v>
      </c>
      <c r="AY177" s="14" t="s">
        <v>133</v>
      </c>
      <c r="BE177" s="121">
        <f>IF(N177="základní",J177,0)</f>
        <v>0</v>
      </c>
      <c r="BF177" s="121">
        <f>IF(N177="snížená",J177,0)</f>
        <v>0</v>
      </c>
      <c r="BG177" s="121">
        <f>IF(N177="zákl. přenesená",J177,0)</f>
        <v>0</v>
      </c>
      <c r="BH177" s="121">
        <f>IF(N177="sníž. přenesená",J177,0)</f>
        <v>0</v>
      </c>
      <c r="BI177" s="121">
        <f>IF(N177="nulová",J177,0)</f>
        <v>0</v>
      </c>
      <c r="BJ177" s="14" t="s">
        <v>78</v>
      </c>
      <c r="BK177" s="121">
        <f>ROUND(I177*H177,2)</f>
        <v>0</v>
      </c>
      <c r="BL177" s="14" t="s">
        <v>132</v>
      </c>
      <c r="BM177" s="120" t="s">
        <v>647</v>
      </c>
    </row>
    <row r="178" spans="2:65" s="1" customFormat="1" ht="11.25">
      <c r="B178" s="29"/>
      <c r="D178" s="122" t="s">
        <v>135</v>
      </c>
      <c r="F178" s="123" t="s">
        <v>366</v>
      </c>
      <c r="I178" s="124"/>
      <c r="L178" s="29"/>
      <c r="M178" s="125"/>
      <c r="T178" s="50"/>
      <c r="AT178" s="14" t="s">
        <v>135</v>
      </c>
      <c r="AU178" s="14" t="s">
        <v>71</v>
      </c>
    </row>
    <row r="179" spans="2:65" s="1" customFormat="1" ht="16.5" customHeight="1">
      <c r="B179" s="29"/>
      <c r="C179" s="142" t="s">
        <v>332</v>
      </c>
      <c r="D179" s="142" t="s">
        <v>173</v>
      </c>
      <c r="E179" s="143" t="s">
        <v>369</v>
      </c>
      <c r="F179" s="144" t="s">
        <v>370</v>
      </c>
      <c r="G179" s="145" t="s">
        <v>203</v>
      </c>
      <c r="H179" s="146">
        <v>140</v>
      </c>
      <c r="I179" s="147"/>
      <c r="J179" s="148">
        <f>ROUND(I179*H179,2)</f>
        <v>0</v>
      </c>
      <c r="K179" s="144" t="s">
        <v>19</v>
      </c>
      <c r="L179" s="149"/>
      <c r="M179" s="150" t="s">
        <v>19</v>
      </c>
      <c r="N179" s="151" t="s">
        <v>42</v>
      </c>
      <c r="P179" s="118">
        <f>O179*H179</f>
        <v>0</v>
      </c>
      <c r="Q179" s="118">
        <v>1.1999999999999999E-3</v>
      </c>
      <c r="R179" s="118">
        <f>Q179*H179</f>
        <v>0.16799999999999998</v>
      </c>
      <c r="S179" s="118">
        <v>0</v>
      </c>
      <c r="T179" s="119">
        <f>S179*H179</f>
        <v>0</v>
      </c>
      <c r="AR179" s="120" t="s">
        <v>177</v>
      </c>
      <c r="AT179" s="120" t="s">
        <v>173</v>
      </c>
      <c r="AU179" s="120" t="s">
        <v>71</v>
      </c>
      <c r="AY179" s="14" t="s">
        <v>133</v>
      </c>
      <c r="BE179" s="121">
        <f>IF(N179="základní",J179,0)</f>
        <v>0</v>
      </c>
      <c r="BF179" s="121">
        <f>IF(N179="snížená",J179,0)</f>
        <v>0</v>
      </c>
      <c r="BG179" s="121">
        <f>IF(N179="zákl. přenesená",J179,0)</f>
        <v>0</v>
      </c>
      <c r="BH179" s="121">
        <f>IF(N179="sníž. přenesená",J179,0)</f>
        <v>0</v>
      </c>
      <c r="BI179" s="121">
        <f>IF(N179="nulová",J179,0)</f>
        <v>0</v>
      </c>
      <c r="BJ179" s="14" t="s">
        <v>78</v>
      </c>
      <c r="BK179" s="121">
        <f>ROUND(I179*H179,2)</f>
        <v>0</v>
      </c>
      <c r="BL179" s="14" t="s">
        <v>132</v>
      </c>
      <c r="BM179" s="120" t="s">
        <v>648</v>
      </c>
    </row>
    <row r="180" spans="2:65" s="1" customFormat="1" ht="11.25">
      <c r="B180" s="29"/>
      <c r="D180" s="122" t="s">
        <v>135</v>
      </c>
      <c r="F180" s="123" t="s">
        <v>370</v>
      </c>
      <c r="I180" s="124"/>
      <c r="L180" s="29"/>
      <c r="M180" s="125"/>
      <c r="T180" s="50"/>
      <c r="AT180" s="14" t="s">
        <v>135</v>
      </c>
      <c r="AU180" s="14" t="s">
        <v>71</v>
      </c>
    </row>
    <row r="181" spans="2:65" s="1" customFormat="1" ht="21.75" customHeight="1">
      <c r="B181" s="29"/>
      <c r="C181" s="142" t="s">
        <v>336</v>
      </c>
      <c r="D181" s="142" t="s">
        <v>173</v>
      </c>
      <c r="E181" s="143" t="s">
        <v>373</v>
      </c>
      <c r="F181" s="144" t="s">
        <v>374</v>
      </c>
      <c r="G181" s="145" t="s">
        <v>203</v>
      </c>
      <c r="H181" s="146">
        <v>150</v>
      </c>
      <c r="I181" s="147"/>
      <c r="J181" s="148">
        <f>ROUND(I181*H181,2)</f>
        <v>0</v>
      </c>
      <c r="K181" s="144" t="s">
        <v>19</v>
      </c>
      <c r="L181" s="149"/>
      <c r="M181" s="150" t="s">
        <v>19</v>
      </c>
      <c r="N181" s="151" t="s">
        <v>42</v>
      </c>
      <c r="P181" s="118">
        <f>O181*H181</f>
        <v>0</v>
      </c>
      <c r="Q181" s="118">
        <v>1.1999999999999999E-3</v>
      </c>
      <c r="R181" s="118">
        <f>Q181*H181</f>
        <v>0.18</v>
      </c>
      <c r="S181" s="118">
        <v>0</v>
      </c>
      <c r="T181" s="119">
        <f>S181*H181</f>
        <v>0</v>
      </c>
      <c r="AR181" s="120" t="s">
        <v>177</v>
      </c>
      <c r="AT181" s="120" t="s">
        <v>173</v>
      </c>
      <c r="AU181" s="120" t="s">
        <v>71</v>
      </c>
      <c r="AY181" s="14" t="s">
        <v>133</v>
      </c>
      <c r="BE181" s="121">
        <f>IF(N181="základní",J181,0)</f>
        <v>0</v>
      </c>
      <c r="BF181" s="121">
        <f>IF(N181="snížená",J181,0)</f>
        <v>0</v>
      </c>
      <c r="BG181" s="121">
        <f>IF(N181="zákl. přenesená",J181,0)</f>
        <v>0</v>
      </c>
      <c r="BH181" s="121">
        <f>IF(N181="sníž. přenesená",J181,0)</f>
        <v>0</v>
      </c>
      <c r="BI181" s="121">
        <f>IF(N181="nulová",J181,0)</f>
        <v>0</v>
      </c>
      <c r="BJ181" s="14" t="s">
        <v>78</v>
      </c>
      <c r="BK181" s="121">
        <f>ROUND(I181*H181,2)</f>
        <v>0</v>
      </c>
      <c r="BL181" s="14" t="s">
        <v>132</v>
      </c>
      <c r="BM181" s="120" t="s">
        <v>649</v>
      </c>
    </row>
    <row r="182" spans="2:65" s="1" customFormat="1" ht="11.25">
      <c r="B182" s="29"/>
      <c r="D182" s="122" t="s">
        <v>135</v>
      </c>
      <c r="F182" s="123" t="s">
        <v>374</v>
      </c>
      <c r="I182" s="124"/>
      <c r="L182" s="29"/>
      <c r="M182" s="125"/>
      <c r="T182" s="50"/>
      <c r="AT182" s="14" t="s">
        <v>135</v>
      </c>
      <c r="AU182" s="14" t="s">
        <v>71</v>
      </c>
    </row>
    <row r="183" spans="2:65" s="1" customFormat="1" ht="16.5" customHeight="1">
      <c r="B183" s="29"/>
      <c r="C183" s="142" t="s">
        <v>340</v>
      </c>
      <c r="D183" s="142" t="s">
        <v>173</v>
      </c>
      <c r="E183" s="143" t="s">
        <v>377</v>
      </c>
      <c r="F183" s="144" t="s">
        <v>378</v>
      </c>
      <c r="G183" s="145" t="s">
        <v>203</v>
      </c>
      <c r="H183" s="146">
        <v>150</v>
      </c>
      <c r="I183" s="147"/>
      <c r="J183" s="148">
        <f>ROUND(I183*H183,2)</f>
        <v>0</v>
      </c>
      <c r="K183" s="144" t="s">
        <v>19</v>
      </c>
      <c r="L183" s="149"/>
      <c r="M183" s="150" t="s">
        <v>19</v>
      </c>
      <c r="N183" s="151" t="s">
        <v>42</v>
      </c>
      <c r="P183" s="118">
        <f>O183*H183</f>
        <v>0</v>
      </c>
      <c r="Q183" s="118">
        <v>1.1999999999999999E-3</v>
      </c>
      <c r="R183" s="118">
        <f>Q183*H183</f>
        <v>0.18</v>
      </c>
      <c r="S183" s="118">
        <v>0</v>
      </c>
      <c r="T183" s="119">
        <f>S183*H183</f>
        <v>0</v>
      </c>
      <c r="AR183" s="120" t="s">
        <v>177</v>
      </c>
      <c r="AT183" s="120" t="s">
        <v>173</v>
      </c>
      <c r="AU183" s="120" t="s">
        <v>71</v>
      </c>
      <c r="AY183" s="14" t="s">
        <v>133</v>
      </c>
      <c r="BE183" s="121">
        <f>IF(N183="základní",J183,0)</f>
        <v>0</v>
      </c>
      <c r="BF183" s="121">
        <f>IF(N183="snížená",J183,0)</f>
        <v>0</v>
      </c>
      <c r="BG183" s="121">
        <f>IF(N183="zákl. přenesená",J183,0)</f>
        <v>0</v>
      </c>
      <c r="BH183" s="121">
        <f>IF(N183="sníž. přenesená",J183,0)</f>
        <v>0</v>
      </c>
      <c r="BI183" s="121">
        <f>IF(N183="nulová",J183,0)</f>
        <v>0</v>
      </c>
      <c r="BJ183" s="14" t="s">
        <v>78</v>
      </c>
      <c r="BK183" s="121">
        <f>ROUND(I183*H183,2)</f>
        <v>0</v>
      </c>
      <c r="BL183" s="14" t="s">
        <v>132</v>
      </c>
      <c r="BM183" s="120" t="s">
        <v>650</v>
      </c>
    </row>
    <row r="184" spans="2:65" s="1" customFormat="1" ht="11.25">
      <c r="B184" s="29"/>
      <c r="D184" s="122" t="s">
        <v>135</v>
      </c>
      <c r="F184" s="123" t="s">
        <v>378</v>
      </c>
      <c r="I184" s="124"/>
      <c r="L184" s="29"/>
      <c r="M184" s="125"/>
      <c r="T184" s="50"/>
      <c r="AT184" s="14" t="s">
        <v>135</v>
      </c>
      <c r="AU184" s="14" t="s">
        <v>71</v>
      </c>
    </row>
    <row r="185" spans="2:65" s="1" customFormat="1" ht="33" customHeight="1">
      <c r="B185" s="29"/>
      <c r="C185" s="109" t="s">
        <v>344</v>
      </c>
      <c r="D185" s="109" t="s">
        <v>127</v>
      </c>
      <c r="E185" s="110" t="s">
        <v>381</v>
      </c>
      <c r="F185" s="111" t="s">
        <v>382</v>
      </c>
      <c r="G185" s="112" t="s">
        <v>203</v>
      </c>
      <c r="H185" s="113">
        <v>200</v>
      </c>
      <c r="I185" s="114"/>
      <c r="J185" s="115">
        <f>ROUND(I185*H185,2)</f>
        <v>0</v>
      </c>
      <c r="K185" s="111" t="s">
        <v>131</v>
      </c>
      <c r="L185" s="29"/>
      <c r="M185" s="116" t="s">
        <v>19</v>
      </c>
      <c r="N185" s="117" t="s">
        <v>42</v>
      </c>
      <c r="P185" s="118">
        <f>O185*H185</f>
        <v>0</v>
      </c>
      <c r="Q185" s="118">
        <v>5.1999999999999997E-5</v>
      </c>
      <c r="R185" s="118">
        <f>Q185*H185</f>
        <v>1.04E-2</v>
      </c>
      <c r="S185" s="118">
        <v>0</v>
      </c>
      <c r="T185" s="119">
        <f>S185*H185</f>
        <v>0</v>
      </c>
      <c r="AR185" s="120" t="s">
        <v>132</v>
      </c>
      <c r="AT185" s="120" t="s">
        <v>127</v>
      </c>
      <c r="AU185" s="120" t="s">
        <v>71</v>
      </c>
      <c r="AY185" s="14" t="s">
        <v>133</v>
      </c>
      <c r="BE185" s="121">
        <f>IF(N185="základní",J185,0)</f>
        <v>0</v>
      </c>
      <c r="BF185" s="121">
        <f>IF(N185="snížená",J185,0)</f>
        <v>0</v>
      </c>
      <c r="BG185" s="121">
        <f>IF(N185="zákl. přenesená",J185,0)</f>
        <v>0</v>
      </c>
      <c r="BH185" s="121">
        <f>IF(N185="sníž. přenesená",J185,0)</f>
        <v>0</v>
      </c>
      <c r="BI185" s="121">
        <f>IF(N185="nulová",J185,0)</f>
        <v>0</v>
      </c>
      <c r="BJ185" s="14" t="s">
        <v>78</v>
      </c>
      <c r="BK185" s="121">
        <f>ROUND(I185*H185,2)</f>
        <v>0</v>
      </c>
      <c r="BL185" s="14" t="s">
        <v>132</v>
      </c>
      <c r="BM185" s="120" t="s">
        <v>651</v>
      </c>
    </row>
    <row r="186" spans="2:65" s="1" customFormat="1" ht="19.5">
      <c r="B186" s="29"/>
      <c r="D186" s="122" t="s">
        <v>135</v>
      </c>
      <c r="F186" s="123" t="s">
        <v>384</v>
      </c>
      <c r="I186" s="124"/>
      <c r="L186" s="29"/>
      <c r="M186" s="125"/>
      <c r="T186" s="50"/>
      <c r="AT186" s="14" t="s">
        <v>135</v>
      </c>
      <c r="AU186" s="14" t="s">
        <v>71</v>
      </c>
    </row>
    <row r="187" spans="2:65" s="1" customFormat="1" ht="11.25">
      <c r="B187" s="29"/>
      <c r="D187" s="126" t="s">
        <v>137</v>
      </c>
      <c r="F187" s="127" t="s">
        <v>385</v>
      </c>
      <c r="I187" s="124"/>
      <c r="L187" s="29"/>
      <c r="M187" s="125"/>
      <c r="T187" s="50"/>
      <c r="AT187" s="14" t="s">
        <v>137</v>
      </c>
      <c r="AU187" s="14" t="s">
        <v>71</v>
      </c>
    </row>
    <row r="188" spans="2:65" s="9" customFormat="1" ht="11.25">
      <c r="B188" s="128"/>
      <c r="D188" s="122" t="s">
        <v>139</v>
      </c>
      <c r="E188" s="129" t="s">
        <v>19</v>
      </c>
      <c r="F188" s="130" t="s">
        <v>652</v>
      </c>
      <c r="H188" s="131">
        <v>200</v>
      </c>
      <c r="I188" s="132"/>
      <c r="L188" s="128"/>
      <c r="M188" s="133"/>
      <c r="T188" s="134"/>
      <c r="AT188" s="129" t="s">
        <v>139</v>
      </c>
      <c r="AU188" s="129" t="s">
        <v>71</v>
      </c>
      <c r="AV188" s="9" t="s">
        <v>80</v>
      </c>
      <c r="AW188" s="9" t="s">
        <v>33</v>
      </c>
      <c r="AX188" s="9" t="s">
        <v>78</v>
      </c>
      <c r="AY188" s="129" t="s">
        <v>133</v>
      </c>
    </row>
    <row r="189" spans="2:65" s="1" customFormat="1" ht="21.75" customHeight="1">
      <c r="B189" s="29"/>
      <c r="C189" s="142" t="s">
        <v>348</v>
      </c>
      <c r="D189" s="142" t="s">
        <v>173</v>
      </c>
      <c r="E189" s="143" t="s">
        <v>388</v>
      </c>
      <c r="F189" s="144" t="s">
        <v>389</v>
      </c>
      <c r="G189" s="145" t="s">
        <v>203</v>
      </c>
      <c r="H189" s="146">
        <v>200</v>
      </c>
      <c r="I189" s="147"/>
      <c r="J189" s="148">
        <f>ROUND(I189*H189,2)</f>
        <v>0</v>
      </c>
      <c r="K189" s="144" t="s">
        <v>131</v>
      </c>
      <c r="L189" s="149"/>
      <c r="M189" s="150" t="s">
        <v>19</v>
      </c>
      <c r="N189" s="151" t="s">
        <v>42</v>
      </c>
      <c r="P189" s="118">
        <f>O189*H189</f>
        <v>0</v>
      </c>
      <c r="Q189" s="118">
        <v>3.5400000000000002E-3</v>
      </c>
      <c r="R189" s="118">
        <f>Q189*H189</f>
        <v>0.70800000000000007</v>
      </c>
      <c r="S189" s="118">
        <v>0</v>
      </c>
      <c r="T189" s="119">
        <f>S189*H189</f>
        <v>0</v>
      </c>
      <c r="AR189" s="120" t="s">
        <v>177</v>
      </c>
      <c r="AT189" s="120" t="s">
        <v>173</v>
      </c>
      <c r="AU189" s="120" t="s">
        <v>71</v>
      </c>
      <c r="AY189" s="14" t="s">
        <v>133</v>
      </c>
      <c r="BE189" s="121">
        <f>IF(N189="základní",J189,0)</f>
        <v>0</v>
      </c>
      <c r="BF189" s="121">
        <f>IF(N189="snížená",J189,0)</f>
        <v>0</v>
      </c>
      <c r="BG189" s="121">
        <f>IF(N189="zákl. přenesená",J189,0)</f>
        <v>0</v>
      </c>
      <c r="BH189" s="121">
        <f>IF(N189="sníž. přenesená",J189,0)</f>
        <v>0</v>
      </c>
      <c r="BI189" s="121">
        <f>IF(N189="nulová",J189,0)</f>
        <v>0</v>
      </c>
      <c r="BJ189" s="14" t="s">
        <v>78</v>
      </c>
      <c r="BK189" s="121">
        <f>ROUND(I189*H189,2)</f>
        <v>0</v>
      </c>
      <c r="BL189" s="14" t="s">
        <v>132</v>
      </c>
      <c r="BM189" s="120" t="s">
        <v>653</v>
      </c>
    </row>
    <row r="190" spans="2:65" s="1" customFormat="1" ht="11.25">
      <c r="B190" s="29"/>
      <c r="D190" s="122" t="s">
        <v>135</v>
      </c>
      <c r="F190" s="123" t="s">
        <v>389</v>
      </c>
      <c r="I190" s="124"/>
      <c r="L190" s="29"/>
      <c r="M190" s="125"/>
      <c r="T190" s="50"/>
      <c r="AT190" s="14" t="s">
        <v>135</v>
      </c>
      <c r="AU190" s="14" t="s">
        <v>71</v>
      </c>
    </row>
    <row r="191" spans="2:65" s="11" customFormat="1" ht="22.5">
      <c r="B191" s="152"/>
      <c r="D191" s="122" t="s">
        <v>139</v>
      </c>
      <c r="E191" s="153" t="s">
        <v>19</v>
      </c>
      <c r="F191" s="154" t="s">
        <v>391</v>
      </c>
      <c r="H191" s="153" t="s">
        <v>19</v>
      </c>
      <c r="I191" s="155"/>
      <c r="L191" s="152"/>
      <c r="M191" s="156"/>
      <c r="T191" s="157"/>
      <c r="AT191" s="153" t="s">
        <v>139</v>
      </c>
      <c r="AU191" s="153" t="s">
        <v>71</v>
      </c>
      <c r="AV191" s="11" t="s">
        <v>78</v>
      </c>
      <c r="AW191" s="11" t="s">
        <v>33</v>
      </c>
      <c r="AX191" s="11" t="s">
        <v>71</v>
      </c>
      <c r="AY191" s="153" t="s">
        <v>133</v>
      </c>
    </row>
    <row r="192" spans="2:65" s="9" customFormat="1" ht="11.25">
      <c r="B192" s="128"/>
      <c r="D192" s="122" t="s">
        <v>139</v>
      </c>
      <c r="E192" s="129" t="s">
        <v>19</v>
      </c>
      <c r="F192" s="130" t="s">
        <v>652</v>
      </c>
      <c r="H192" s="131">
        <v>200</v>
      </c>
      <c r="I192" s="132"/>
      <c r="L192" s="128"/>
      <c r="M192" s="133"/>
      <c r="T192" s="134"/>
      <c r="AT192" s="129" t="s">
        <v>139</v>
      </c>
      <c r="AU192" s="129" t="s">
        <v>71</v>
      </c>
      <c r="AV192" s="9" t="s">
        <v>80</v>
      </c>
      <c r="AW192" s="9" t="s">
        <v>33</v>
      </c>
      <c r="AX192" s="9" t="s">
        <v>71</v>
      </c>
      <c r="AY192" s="129" t="s">
        <v>133</v>
      </c>
    </row>
    <row r="193" spans="2:65" s="10" customFormat="1" ht="11.25">
      <c r="B193" s="135"/>
      <c r="D193" s="122" t="s">
        <v>139</v>
      </c>
      <c r="E193" s="136" t="s">
        <v>19</v>
      </c>
      <c r="F193" s="137" t="s">
        <v>171</v>
      </c>
      <c r="H193" s="138">
        <v>200</v>
      </c>
      <c r="I193" s="139"/>
      <c r="L193" s="135"/>
      <c r="M193" s="140"/>
      <c r="T193" s="141"/>
      <c r="AT193" s="136" t="s">
        <v>139</v>
      </c>
      <c r="AU193" s="136" t="s">
        <v>71</v>
      </c>
      <c r="AV193" s="10" t="s">
        <v>132</v>
      </c>
      <c r="AW193" s="10" t="s">
        <v>33</v>
      </c>
      <c r="AX193" s="10" t="s">
        <v>78</v>
      </c>
      <c r="AY193" s="136" t="s">
        <v>133</v>
      </c>
    </row>
    <row r="194" spans="2:65" s="1" customFormat="1" ht="24.2" customHeight="1">
      <c r="B194" s="29"/>
      <c r="C194" s="109" t="s">
        <v>352</v>
      </c>
      <c r="D194" s="109" t="s">
        <v>127</v>
      </c>
      <c r="E194" s="110" t="s">
        <v>393</v>
      </c>
      <c r="F194" s="111" t="s">
        <v>394</v>
      </c>
      <c r="G194" s="112" t="s">
        <v>203</v>
      </c>
      <c r="H194" s="113">
        <v>150</v>
      </c>
      <c r="I194" s="114"/>
      <c r="J194" s="115">
        <f>ROUND(I194*H194,2)</f>
        <v>0</v>
      </c>
      <c r="K194" s="111" t="s">
        <v>131</v>
      </c>
      <c r="L194" s="29"/>
      <c r="M194" s="116" t="s">
        <v>19</v>
      </c>
      <c r="N194" s="117" t="s">
        <v>42</v>
      </c>
      <c r="P194" s="118">
        <f>O194*H194</f>
        <v>0</v>
      </c>
      <c r="Q194" s="118">
        <v>2.0823999999999999E-3</v>
      </c>
      <c r="R194" s="118">
        <f>Q194*H194</f>
        <v>0.31235999999999997</v>
      </c>
      <c r="S194" s="118">
        <v>0</v>
      </c>
      <c r="T194" s="119">
        <f>S194*H194</f>
        <v>0</v>
      </c>
      <c r="AR194" s="120" t="s">
        <v>132</v>
      </c>
      <c r="AT194" s="120" t="s">
        <v>127</v>
      </c>
      <c r="AU194" s="120" t="s">
        <v>71</v>
      </c>
      <c r="AY194" s="14" t="s">
        <v>133</v>
      </c>
      <c r="BE194" s="121">
        <f>IF(N194="základní",J194,0)</f>
        <v>0</v>
      </c>
      <c r="BF194" s="121">
        <f>IF(N194="snížená",J194,0)</f>
        <v>0</v>
      </c>
      <c r="BG194" s="121">
        <f>IF(N194="zákl. přenesená",J194,0)</f>
        <v>0</v>
      </c>
      <c r="BH194" s="121">
        <f>IF(N194="sníž. přenesená",J194,0)</f>
        <v>0</v>
      </c>
      <c r="BI194" s="121">
        <f>IF(N194="nulová",J194,0)</f>
        <v>0</v>
      </c>
      <c r="BJ194" s="14" t="s">
        <v>78</v>
      </c>
      <c r="BK194" s="121">
        <f>ROUND(I194*H194,2)</f>
        <v>0</v>
      </c>
      <c r="BL194" s="14" t="s">
        <v>132</v>
      </c>
      <c r="BM194" s="120" t="s">
        <v>654</v>
      </c>
    </row>
    <row r="195" spans="2:65" s="1" customFormat="1" ht="19.5">
      <c r="B195" s="29"/>
      <c r="D195" s="122" t="s">
        <v>135</v>
      </c>
      <c r="F195" s="123" t="s">
        <v>396</v>
      </c>
      <c r="I195" s="124"/>
      <c r="L195" s="29"/>
      <c r="M195" s="125"/>
      <c r="T195" s="50"/>
      <c r="AT195" s="14" t="s">
        <v>135</v>
      </c>
      <c r="AU195" s="14" t="s">
        <v>71</v>
      </c>
    </row>
    <row r="196" spans="2:65" s="1" customFormat="1" ht="11.25">
      <c r="B196" s="29"/>
      <c r="D196" s="126" t="s">
        <v>137</v>
      </c>
      <c r="F196" s="127" t="s">
        <v>397</v>
      </c>
      <c r="I196" s="124"/>
      <c r="L196" s="29"/>
      <c r="M196" s="125"/>
      <c r="T196" s="50"/>
      <c r="AT196" s="14" t="s">
        <v>137</v>
      </c>
      <c r="AU196" s="14" t="s">
        <v>71</v>
      </c>
    </row>
    <row r="197" spans="2:65" s="9" customFormat="1" ht="11.25">
      <c r="B197" s="128"/>
      <c r="D197" s="122" t="s">
        <v>139</v>
      </c>
      <c r="E197" s="129" t="s">
        <v>19</v>
      </c>
      <c r="F197" s="130" t="s">
        <v>655</v>
      </c>
      <c r="H197" s="131">
        <v>150</v>
      </c>
      <c r="I197" s="132"/>
      <c r="L197" s="128"/>
      <c r="M197" s="133"/>
      <c r="T197" s="134"/>
      <c r="AT197" s="129" t="s">
        <v>139</v>
      </c>
      <c r="AU197" s="129" t="s">
        <v>71</v>
      </c>
      <c r="AV197" s="9" t="s">
        <v>80</v>
      </c>
      <c r="AW197" s="9" t="s">
        <v>33</v>
      </c>
      <c r="AX197" s="9" t="s">
        <v>78</v>
      </c>
      <c r="AY197" s="129" t="s">
        <v>133</v>
      </c>
    </row>
    <row r="198" spans="2:65" s="1" customFormat="1" ht="33" customHeight="1">
      <c r="B198" s="29"/>
      <c r="C198" s="109" t="s">
        <v>356</v>
      </c>
      <c r="D198" s="109" t="s">
        <v>127</v>
      </c>
      <c r="E198" s="110" t="s">
        <v>400</v>
      </c>
      <c r="F198" s="111" t="s">
        <v>401</v>
      </c>
      <c r="G198" s="112" t="s">
        <v>402</v>
      </c>
      <c r="H198" s="113">
        <v>2</v>
      </c>
      <c r="I198" s="114"/>
      <c r="J198" s="115">
        <f>ROUND(I198*H198,2)</f>
        <v>0</v>
      </c>
      <c r="K198" s="111" t="s">
        <v>131</v>
      </c>
      <c r="L198" s="29"/>
      <c r="M198" s="116" t="s">
        <v>19</v>
      </c>
      <c r="N198" s="117" t="s">
        <v>42</v>
      </c>
      <c r="P198" s="118">
        <f>O198*H198</f>
        <v>0</v>
      </c>
      <c r="Q198" s="118">
        <v>0</v>
      </c>
      <c r="R198" s="118">
        <f>Q198*H198</f>
        <v>0</v>
      </c>
      <c r="S198" s="118">
        <v>0</v>
      </c>
      <c r="T198" s="119">
        <f>S198*H198</f>
        <v>0</v>
      </c>
      <c r="AR198" s="120" t="s">
        <v>132</v>
      </c>
      <c r="AT198" s="120" t="s">
        <v>127</v>
      </c>
      <c r="AU198" s="120" t="s">
        <v>71</v>
      </c>
      <c r="AY198" s="14" t="s">
        <v>133</v>
      </c>
      <c r="BE198" s="121">
        <f>IF(N198="základní",J198,0)</f>
        <v>0</v>
      </c>
      <c r="BF198" s="121">
        <f>IF(N198="snížená",J198,0)</f>
        <v>0</v>
      </c>
      <c r="BG198" s="121">
        <f>IF(N198="zákl. přenesená",J198,0)</f>
        <v>0</v>
      </c>
      <c r="BH198" s="121">
        <f>IF(N198="sníž. přenesená",J198,0)</f>
        <v>0</v>
      </c>
      <c r="BI198" s="121">
        <f>IF(N198="nulová",J198,0)</f>
        <v>0</v>
      </c>
      <c r="BJ198" s="14" t="s">
        <v>78</v>
      </c>
      <c r="BK198" s="121">
        <f>ROUND(I198*H198,2)</f>
        <v>0</v>
      </c>
      <c r="BL198" s="14" t="s">
        <v>132</v>
      </c>
      <c r="BM198" s="120" t="s">
        <v>656</v>
      </c>
    </row>
    <row r="199" spans="2:65" s="1" customFormat="1" ht="19.5">
      <c r="B199" s="29"/>
      <c r="D199" s="122" t="s">
        <v>135</v>
      </c>
      <c r="F199" s="123" t="s">
        <v>404</v>
      </c>
      <c r="I199" s="124"/>
      <c r="L199" s="29"/>
      <c r="M199" s="125"/>
      <c r="T199" s="50"/>
      <c r="AT199" s="14" t="s">
        <v>135</v>
      </c>
      <c r="AU199" s="14" t="s">
        <v>71</v>
      </c>
    </row>
    <row r="200" spans="2:65" s="1" customFormat="1" ht="11.25">
      <c r="B200" s="29"/>
      <c r="D200" s="126" t="s">
        <v>137</v>
      </c>
      <c r="F200" s="127" t="s">
        <v>405</v>
      </c>
      <c r="I200" s="124"/>
      <c r="L200" s="29"/>
      <c r="M200" s="125"/>
      <c r="T200" s="50"/>
      <c r="AT200" s="14" t="s">
        <v>137</v>
      </c>
      <c r="AU200" s="14" t="s">
        <v>71</v>
      </c>
    </row>
    <row r="201" spans="2:65" s="9" customFormat="1" ht="11.25">
      <c r="B201" s="128"/>
      <c r="D201" s="122" t="s">
        <v>139</v>
      </c>
      <c r="E201" s="129" t="s">
        <v>19</v>
      </c>
      <c r="F201" s="130" t="s">
        <v>657</v>
      </c>
      <c r="H201" s="131">
        <v>2</v>
      </c>
      <c r="I201" s="132"/>
      <c r="L201" s="128"/>
      <c r="M201" s="133"/>
      <c r="T201" s="134"/>
      <c r="AT201" s="129" t="s">
        <v>139</v>
      </c>
      <c r="AU201" s="129" t="s">
        <v>71</v>
      </c>
      <c r="AV201" s="9" t="s">
        <v>80</v>
      </c>
      <c r="AW201" s="9" t="s">
        <v>33</v>
      </c>
      <c r="AX201" s="9" t="s">
        <v>78</v>
      </c>
      <c r="AY201" s="129" t="s">
        <v>133</v>
      </c>
    </row>
    <row r="202" spans="2:65" s="1" customFormat="1" ht="33" customHeight="1">
      <c r="B202" s="29"/>
      <c r="C202" s="109" t="s">
        <v>360</v>
      </c>
      <c r="D202" s="109" t="s">
        <v>127</v>
      </c>
      <c r="E202" s="110" t="s">
        <v>408</v>
      </c>
      <c r="F202" s="111" t="s">
        <v>409</v>
      </c>
      <c r="G202" s="112" t="s">
        <v>402</v>
      </c>
      <c r="H202" s="113">
        <v>12.8</v>
      </c>
      <c r="I202" s="114"/>
      <c r="J202" s="115">
        <f>ROUND(I202*H202,2)</f>
        <v>0</v>
      </c>
      <c r="K202" s="111" t="s">
        <v>131</v>
      </c>
      <c r="L202" s="29"/>
      <c r="M202" s="116" t="s">
        <v>19</v>
      </c>
      <c r="N202" s="117" t="s">
        <v>42</v>
      </c>
      <c r="P202" s="118">
        <f>O202*H202</f>
        <v>0</v>
      </c>
      <c r="Q202" s="118">
        <v>0</v>
      </c>
      <c r="R202" s="118">
        <f>Q202*H202</f>
        <v>0</v>
      </c>
      <c r="S202" s="118">
        <v>0</v>
      </c>
      <c r="T202" s="119">
        <f>S202*H202</f>
        <v>0</v>
      </c>
      <c r="AR202" s="120" t="s">
        <v>132</v>
      </c>
      <c r="AT202" s="120" t="s">
        <v>127</v>
      </c>
      <c r="AU202" s="120" t="s">
        <v>71</v>
      </c>
      <c r="AY202" s="14" t="s">
        <v>133</v>
      </c>
      <c r="BE202" s="121">
        <f>IF(N202="základní",J202,0)</f>
        <v>0</v>
      </c>
      <c r="BF202" s="121">
        <f>IF(N202="snížená",J202,0)</f>
        <v>0</v>
      </c>
      <c r="BG202" s="121">
        <f>IF(N202="zákl. přenesená",J202,0)</f>
        <v>0</v>
      </c>
      <c r="BH202" s="121">
        <f>IF(N202="sníž. přenesená",J202,0)</f>
        <v>0</v>
      </c>
      <c r="BI202" s="121">
        <f>IF(N202="nulová",J202,0)</f>
        <v>0</v>
      </c>
      <c r="BJ202" s="14" t="s">
        <v>78</v>
      </c>
      <c r="BK202" s="121">
        <f>ROUND(I202*H202,2)</f>
        <v>0</v>
      </c>
      <c r="BL202" s="14" t="s">
        <v>132</v>
      </c>
      <c r="BM202" s="120" t="s">
        <v>658</v>
      </c>
    </row>
    <row r="203" spans="2:65" s="1" customFormat="1" ht="19.5">
      <c r="B203" s="29"/>
      <c r="D203" s="122" t="s">
        <v>135</v>
      </c>
      <c r="F203" s="123" t="s">
        <v>411</v>
      </c>
      <c r="I203" s="124"/>
      <c r="L203" s="29"/>
      <c r="M203" s="125"/>
      <c r="T203" s="50"/>
      <c r="AT203" s="14" t="s">
        <v>135</v>
      </c>
      <c r="AU203" s="14" t="s">
        <v>71</v>
      </c>
    </row>
    <row r="204" spans="2:65" s="1" customFormat="1" ht="11.25">
      <c r="B204" s="29"/>
      <c r="D204" s="126" t="s">
        <v>137</v>
      </c>
      <c r="F204" s="127" t="s">
        <v>412</v>
      </c>
      <c r="I204" s="124"/>
      <c r="L204" s="29"/>
      <c r="M204" s="125"/>
      <c r="T204" s="50"/>
      <c r="AT204" s="14" t="s">
        <v>137</v>
      </c>
      <c r="AU204" s="14" t="s">
        <v>71</v>
      </c>
    </row>
    <row r="205" spans="2:65" s="9" customFormat="1" ht="11.25">
      <c r="B205" s="128"/>
      <c r="D205" s="122" t="s">
        <v>139</v>
      </c>
      <c r="E205" s="129" t="s">
        <v>19</v>
      </c>
      <c r="F205" s="130" t="s">
        <v>659</v>
      </c>
      <c r="H205" s="131">
        <v>12.8</v>
      </c>
      <c r="I205" s="132"/>
      <c r="L205" s="128"/>
      <c r="M205" s="133"/>
      <c r="T205" s="134"/>
      <c r="AT205" s="129" t="s">
        <v>139</v>
      </c>
      <c r="AU205" s="129" t="s">
        <v>71</v>
      </c>
      <c r="AV205" s="9" t="s">
        <v>80</v>
      </c>
      <c r="AW205" s="9" t="s">
        <v>33</v>
      </c>
      <c r="AX205" s="9" t="s">
        <v>78</v>
      </c>
      <c r="AY205" s="129" t="s">
        <v>133</v>
      </c>
    </row>
    <row r="206" spans="2:65" s="1" customFormat="1" ht="24.2" customHeight="1">
      <c r="B206" s="29"/>
      <c r="C206" s="109" t="s">
        <v>364</v>
      </c>
      <c r="D206" s="109" t="s">
        <v>127</v>
      </c>
      <c r="E206" s="110" t="s">
        <v>415</v>
      </c>
      <c r="F206" s="111" t="s">
        <v>416</v>
      </c>
      <c r="G206" s="112" t="s">
        <v>130</v>
      </c>
      <c r="H206" s="113">
        <v>927</v>
      </c>
      <c r="I206" s="114"/>
      <c r="J206" s="115">
        <f>ROUND(I206*H206,2)</f>
        <v>0</v>
      </c>
      <c r="K206" s="111" t="s">
        <v>131</v>
      </c>
      <c r="L206" s="29"/>
      <c r="M206" s="116" t="s">
        <v>19</v>
      </c>
      <c r="N206" s="117" t="s">
        <v>42</v>
      </c>
      <c r="P206" s="118">
        <f>O206*H206</f>
        <v>0</v>
      </c>
      <c r="Q206" s="118">
        <v>0</v>
      </c>
      <c r="R206" s="118">
        <f>Q206*H206</f>
        <v>0</v>
      </c>
      <c r="S206" s="118">
        <v>0</v>
      </c>
      <c r="T206" s="119">
        <f>S206*H206</f>
        <v>0</v>
      </c>
      <c r="AR206" s="120" t="s">
        <v>132</v>
      </c>
      <c r="AT206" s="120" t="s">
        <v>127</v>
      </c>
      <c r="AU206" s="120" t="s">
        <v>71</v>
      </c>
      <c r="AY206" s="14" t="s">
        <v>133</v>
      </c>
      <c r="BE206" s="121">
        <f>IF(N206="základní",J206,0)</f>
        <v>0</v>
      </c>
      <c r="BF206" s="121">
        <f>IF(N206="snížená",J206,0)</f>
        <v>0</v>
      </c>
      <c r="BG206" s="121">
        <f>IF(N206="zákl. přenesená",J206,0)</f>
        <v>0</v>
      </c>
      <c r="BH206" s="121">
        <f>IF(N206="sníž. přenesená",J206,0)</f>
        <v>0</v>
      </c>
      <c r="BI206" s="121">
        <f>IF(N206="nulová",J206,0)</f>
        <v>0</v>
      </c>
      <c r="BJ206" s="14" t="s">
        <v>78</v>
      </c>
      <c r="BK206" s="121">
        <f>ROUND(I206*H206,2)</f>
        <v>0</v>
      </c>
      <c r="BL206" s="14" t="s">
        <v>132</v>
      </c>
      <c r="BM206" s="120" t="s">
        <v>660</v>
      </c>
    </row>
    <row r="207" spans="2:65" s="1" customFormat="1" ht="19.5">
      <c r="B207" s="29"/>
      <c r="D207" s="122" t="s">
        <v>135</v>
      </c>
      <c r="F207" s="123" t="s">
        <v>418</v>
      </c>
      <c r="I207" s="124"/>
      <c r="L207" s="29"/>
      <c r="M207" s="125"/>
      <c r="T207" s="50"/>
      <c r="AT207" s="14" t="s">
        <v>135</v>
      </c>
      <c r="AU207" s="14" t="s">
        <v>71</v>
      </c>
    </row>
    <row r="208" spans="2:65" s="1" customFormat="1" ht="11.25">
      <c r="B208" s="29"/>
      <c r="D208" s="126" t="s">
        <v>137</v>
      </c>
      <c r="F208" s="127" t="s">
        <v>419</v>
      </c>
      <c r="I208" s="124"/>
      <c r="L208" s="29"/>
      <c r="M208" s="125"/>
      <c r="T208" s="50"/>
      <c r="AT208" s="14" t="s">
        <v>137</v>
      </c>
      <c r="AU208" s="14" t="s">
        <v>71</v>
      </c>
    </row>
    <row r="209" spans="2:65" s="1" customFormat="1" ht="16.5" customHeight="1">
      <c r="B209" s="29"/>
      <c r="C209" s="142" t="s">
        <v>368</v>
      </c>
      <c r="D209" s="142" t="s">
        <v>173</v>
      </c>
      <c r="E209" s="143" t="s">
        <v>421</v>
      </c>
      <c r="F209" s="144" t="s">
        <v>422</v>
      </c>
      <c r="G209" s="145" t="s">
        <v>423</v>
      </c>
      <c r="H209" s="146">
        <v>92.7</v>
      </c>
      <c r="I209" s="147"/>
      <c r="J209" s="148">
        <f>ROUND(I209*H209,2)</f>
        <v>0</v>
      </c>
      <c r="K209" s="144" t="s">
        <v>131</v>
      </c>
      <c r="L209" s="149"/>
      <c r="M209" s="150" t="s">
        <v>19</v>
      </c>
      <c r="N209" s="151" t="s">
        <v>42</v>
      </c>
      <c r="P209" s="118">
        <f>O209*H209</f>
        <v>0</v>
      </c>
      <c r="Q209" s="118">
        <v>0.2</v>
      </c>
      <c r="R209" s="118">
        <f>Q209*H209</f>
        <v>18.540000000000003</v>
      </c>
      <c r="S209" s="118">
        <v>0</v>
      </c>
      <c r="T209" s="119">
        <f>S209*H209</f>
        <v>0</v>
      </c>
      <c r="AR209" s="120" t="s">
        <v>177</v>
      </c>
      <c r="AT209" s="120" t="s">
        <v>173</v>
      </c>
      <c r="AU209" s="120" t="s">
        <v>71</v>
      </c>
      <c r="AY209" s="14" t="s">
        <v>133</v>
      </c>
      <c r="BE209" s="121">
        <f>IF(N209="základní",J209,0)</f>
        <v>0</v>
      </c>
      <c r="BF209" s="121">
        <f>IF(N209="snížená",J209,0)</f>
        <v>0</v>
      </c>
      <c r="BG209" s="121">
        <f>IF(N209="zákl. přenesená",J209,0)</f>
        <v>0</v>
      </c>
      <c r="BH209" s="121">
        <f>IF(N209="sníž. přenesená",J209,0)</f>
        <v>0</v>
      </c>
      <c r="BI209" s="121">
        <f>IF(N209="nulová",J209,0)</f>
        <v>0</v>
      </c>
      <c r="BJ209" s="14" t="s">
        <v>78</v>
      </c>
      <c r="BK209" s="121">
        <f>ROUND(I209*H209,2)</f>
        <v>0</v>
      </c>
      <c r="BL209" s="14" t="s">
        <v>132</v>
      </c>
      <c r="BM209" s="120" t="s">
        <v>661</v>
      </c>
    </row>
    <row r="210" spans="2:65" s="1" customFormat="1" ht="11.25">
      <c r="B210" s="29"/>
      <c r="D210" s="122" t="s">
        <v>135</v>
      </c>
      <c r="F210" s="123" t="s">
        <v>425</v>
      </c>
      <c r="I210" s="124"/>
      <c r="L210" s="29"/>
      <c r="M210" s="125"/>
      <c r="T210" s="50"/>
      <c r="AT210" s="14" t="s">
        <v>135</v>
      </c>
      <c r="AU210" s="14" t="s">
        <v>71</v>
      </c>
    </row>
    <row r="211" spans="2:65" s="9" customFormat="1" ht="11.25">
      <c r="B211" s="128"/>
      <c r="D211" s="122" t="s">
        <v>139</v>
      </c>
      <c r="E211" s="129" t="s">
        <v>19</v>
      </c>
      <c r="F211" s="130" t="s">
        <v>662</v>
      </c>
      <c r="H211" s="131">
        <v>92.7</v>
      </c>
      <c r="I211" s="132"/>
      <c r="L211" s="128"/>
      <c r="M211" s="133"/>
      <c r="T211" s="134"/>
      <c r="AT211" s="129" t="s">
        <v>139</v>
      </c>
      <c r="AU211" s="129" t="s">
        <v>71</v>
      </c>
      <c r="AV211" s="9" t="s">
        <v>80</v>
      </c>
      <c r="AW211" s="9" t="s">
        <v>33</v>
      </c>
      <c r="AX211" s="9" t="s">
        <v>78</v>
      </c>
      <c r="AY211" s="129" t="s">
        <v>133</v>
      </c>
    </row>
    <row r="212" spans="2:65" s="1" customFormat="1" ht="16.5" customHeight="1">
      <c r="B212" s="29"/>
      <c r="C212" s="109" t="s">
        <v>372</v>
      </c>
      <c r="D212" s="109" t="s">
        <v>127</v>
      </c>
      <c r="E212" s="110" t="s">
        <v>428</v>
      </c>
      <c r="F212" s="111" t="s">
        <v>429</v>
      </c>
      <c r="G212" s="112" t="s">
        <v>423</v>
      </c>
      <c r="H212" s="113">
        <v>18.8</v>
      </c>
      <c r="I212" s="114"/>
      <c r="J212" s="115">
        <f>ROUND(I212*H212,2)</f>
        <v>0</v>
      </c>
      <c r="K212" s="111" t="s">
        <v>131</v>
      </c>
      <c r="L212" s="29"/>
      <c r="M212" s="116" t="s">
        <v>19</v>
      </c>
      <c r="N212" s="117" t="s">
        <v>42</v>
      </c>
      <c r="P212" s="118">
        <f>O212*H212</f>
        <v>0</v>
      </c>
      <c r="Q212" s="118">
        <v>0</v>
      </c>
      <c r="R212" s="118">
        <f>Q212*H212</f>
        <v>0</v>
      </c>
      <c r="S212" s="118">
        <v>0</v>
      </c>
      <c r="T212" s="119">
        <f>S212*H212</f>
        <v>0</v>
      </c>
      <c r="AR212" s="120" t="s">
        <v>132</v>
      </c>
      <c r="AT212" s="120" t="s">
        <v>127</v>
      </c>
      <c r="AU212" s="120" t="s">
        <v>71</v>
      </c>
      <c r="AY212" s="14" t="s">
        <v>133</v>
      </c>
      <c r="BE212" s="121">
        <f>IF(N212="základní",J212,0)</f>
        <v>0</v>
      </c>
      <c r="BF212" s="121">
        <f>IF(N212="snížená",J212,0)</f>
        <v>0</v>
      </c>
      <c r="BG212" s="121">
        <f>IF(N212="zákl. přenesená",J212,0)</f>
        <v>0</v>
      </c>
      <c r="BH212" s="121">
        <f>IF(N212="sníž. přenesená",J212,0)</f>
        <v>0</v>
      </c>
      <c r="BI212" s="121">
        <f>IF(N212="nulová",J212,0)</f>
        <v>0</v>
      </c>
      <c r="BJ212" s="14" t="s">
        <v>78</v>
      </c>
      <c r="BK212" s="121">
        <f>ROUND(I212*H212,2)</f>
        <v>0</v>
      </c>
      <c r="BL212" s="14" t="s">
        <v>132</v>
      </c>
      <c r="BM212" s="120" t="s">
        <v>663</v>
      </c>
    </row>
    <row r="213" spans="2:65" s="1" customFormat="1" ht="11.25">
      <c r="B213" s="29"/>
      <c r="D213" s="122" t="s">
        <v>135</v>
      </c>
      <c r="F213" s="123" t="s">
        <v>431</v>
      </c>
      <c r="I213" s="124"/>
      <c r="L213" s="29"/>
      <c r="M213" s="125"/>
      <c r="T213" s="50"/>
      <c r="AT213" s="14" t="s">
        <v>135</v>
      </c>
      <c r="AU213" s="14" t="s">
        <v>71</v>
      </c>
    </row>
    <row r="214" spans="2:65" s="1" customFormat="1" ht="11.25">
      <c r="B214" s="29"/>
      <c r="D214" s="126" t="s">
        <v>137</v>
      </c>
      <c r="F214" s="127" t="s">
        <v>432</v>
      </c>
      <c r="I214" s="124"/>
      <c r="L214" s="29"/>
      <c r="M214" s="125"/>
      <c r="T214" s="50"/>
      <c r="AT214" s="14" t="s">
        <v>137</v>
      </c>
      <c r="AU214" s="14" t="s">
        <v>71</v>
      </c>
    </row>
    <row r="215" spans="2:65" s="9" customFormat="1" ht="22.5">
      <c r="B215" s="128"/>
      <c r="D215" s="122" t="s">
        <v>139</v>
      </c>
      <c r="E215" s="129" t="s">
        <v>19</v>
      </c>
      <c r="F215" s="130" t="s">
        <v>664</v>
      </c>
      <c r="H215" s="131">
        <v>18.8</v>
      </c>
      <c r="I215" s="132"/>
      <c r="L215" s="128"/>
      <c r="M215" s="133"/>
      <c r="T215" s="134"/>
      <c r="AT215" s="129" t="s">
        <v>139</v>
      </c>
      <c r="AU215" s="129" t="s">
        <v>71</v>
      </c>
      <c r="AV215" s="9" t="s">
        <v>80</v>
      </c>
      <c r="AW215" s="9" t="s">
        <v>33</v>
      </c>
      <c r="AX215" s="9" t="s">
        <v>78</v>
      </c>
      <c r="AY215" s="129" t="s">
        <v>133</v>
      </c>
    </row>
    <row r="216" spans="2:65" s="1" customFormat="1" ht="21.75" customHeight="1">
      <c r="B216" s="29"/>
      <c r="C216" s="109" t="s">
        <v>376</v>
      </c>
      <c r="D216" s="109" t="s">
        <v>127</v>
      </c>
      <c r="E216" s="110" t="s">
        <v>435</v>
      </c>
      <c r="F216" s="111" t="s">
        <v>436</v>
      </c>
      <c r="G216" s="112" t="s">
        <v>423</v>
      </c>
      <c r="H216" s="113">
        <v>18.8</v>
      </c>
      <c r="I216" s="114"/>
      <c r="J216" s="115">
        <f>ROUND(I216*H216,2)</f>
        <v>0</v>
      </c>
      <c r="K216" s="111" t="s">
        <v>131</v>
      </c>
      <c r="L216" s="29"/>
      <c r="M216" s="116" t="s">
        <v>19</v>
      </c>
      <c r="N216" s="117" t="s">
        <v>42</v>
      </c>
      <c r="P216" s="118">
        <f>O216*H216</f>
        <v>0</v>
      </c>
      <c r="Q216" s="118">
        <v>0</v>
      </c>
      <c r="R216" s="118">
        <f>Q216*H216</f>
        <v>0</v>
      </c>
      <c r="S216" s="118">
        <v>0</v>
      </c>
      <c r="T216" s="119">
        <f>S216*H216</f>
        <v>0</v>
      </c>
      <c r="AR216" s="120" t="s">
        <v>132</v>
      </c>
      <c r="AT216" s="120" t="s">
        <v>127</v>
      </c>
      <c r="AU216" s="120" t="s">
        <v>71</v>
      </c>
      <c r="AY216" s="14" t="s">
        <v>133</v>
      </c>
      <c r="BE216" s="121">
        <f>IF(N216="základní",J216,0)</f>
        <v>0</v>
      </c>
      <c r="BF216" s="121">
        <f>IF(N216="snížená",J216,0)</f>
        <v>0</v>
      </c>
      <c r="BG216" s="121">
        <f>IF(N216="zákl. přenesená",J216,0)</f>
        <v>0</v>
      </c>
      <c r="BH216" s="121">
        <f>IF(N216="sníž. přenesená",J216,0)</f>
        <v>0</v>
      </c>
      <c r="BI216" s="121">
        <f>IF(N216="nulová",J216,0)</f>
        <v>0</v>
      </c>
      <c r="BJ216" s="14" t="s">
        <v>78</v>
      </c>
      <c r="BK216" s="121">
        <f>ROUND(I216*H216,2)</f>
        <v>0</v>
      </c>
      <c r="BL216" s="14" t="s">
        <v>132</v>
      </c>
      <c r="BM216" s="120" t="s">
        <v>665</v>
      </c>
    </row>
    <row r="217" spans="2:65" s="1" customFormat="1" ht="11.25">
      <c r="B217" s="29"/>
      <c r="D217" s="122" t="s">
        <v>135</v>
      </c>
      <c r="F217" s="123" t="s">
        <v>438</v>
      </c>
      <c r="I217" s="124"/>
      <c r="L217" s="29"/>
      <c r="M217" s="125"/>
      <c r="T217" s="50"/>
      <c r="AT217" s="14" t="s">
        <v>135</v>
      </c>
      <c r="AU217" s="14" t="s">
        <v>71</v>
      </c>
    </row>
    <row r="218" spans="2:65" s="1" customFormat="1" ht="11.25">
      <c r="B218" s="29"/>
      <c r="D218" s="126" t="s">
        <v>137</v>
      </c>
      <c r="F218" s="127" t="s">
        <v>439</v>
      </c>
      <c r="I218" s="124"/>
      <c r="L218" s="29"/>
      <c r="M218" s="125"/>
      <c r="T218" s="50"/>
      <c r="AT218" s="14" t="s">
        <v>137</v>
      </c>
      <c r="AU218" s="14" t="s">
        <v>71</v>
      </c>
    </row>
    <row r="219" spans="2:65" s="1" customFormat="1" ht="24.2" customHeight="1">
      <c r="B219" s="29"/>
      <c r="C219" s="109" t="s">
        <v>380</v>
      </c>
      <c r="D219" s="109" t="s">
        <v>127</v>
      </c>
      <c r="E219" s="110" t="s">
        <v>441</v>
      </c>
      <c r="F219" s="111" t="s">
        <v>442</v>
      </c>
      <c r="G219" s="112" t="s">
        <v>423</v>
      </c>
      <c r="H219" s="113">
        <v>56.4</v>
      </c>
      <c r="I219" s="114"/>
      <c r="J219" s="115">
        <f>ROUND(I219*H219,2)</f>
        <v>0</v>
      </c>
      <c r="K219" s="111" t="s">
        <v>131</v>
      </c>
      <c r="L219" s="29"/>
      <c r="M219" s="116" t="s">
        <v>19</v>
      </c>
      <c r="N219" s="117" t="s">
        <v>42</v>
      </c>
      <c r="P219" s="118">
        <f>O219*H219</f>
        <v>0</v>
      </c>
      <c r="Q219" s="118">
        <v>0</v>
      </c>
      <c r="R219" s="118">
        <f>Q219*H219</f>
        <v>0</v>
      </c>
      <c r="S219" s="118">
        <v>0</v>
      </c>
      <c r="T219" s="119">
        <f>S219*H219</f>
        <v>0</v>
      </c>
      <c r="AR219" s="120" t="s">
        <v>132</v>
      </c>
      <c r="AT219" s="120" t="s">
        <v>127</v>
      </c>
      <c r="AU219" s="120" t="s">
        <v>71</v>
      </c>
      <c r="AY219" s="14" t="s">
        <v>133</v>
      </c>
      <c r="BE219" s="121">
        <f>IF(N219="základní",J219,0)</f>
        <v>0</v>
      </c>
      <c r="BF219" s="121">
        <f>IF(N219="snížená",J219,0)</f>
        <v>0</v>
      </c>
      <c r="BG219" s="121">
        <f>IF(N219="zákl. přenesená",J219,0)</f>
        <v>0</v>
      </c>
      <c r="BH219" s="121">
        <f>IF(N219="sníž. přenesená",J219,0)</f>
        <v>0</v>
      </c>
      <c r="BI219" s="121">
        <f>IF(N219="nulová",J219,0)</f>
        <v>0</v>
      </c>
      <c r="BJ219" s="14" t="s">
        <v>78</v>
      </c>
      <c r="BK219" s="121">
        <f>ROUND(I219*H219,2)</f>
        <v>0</v>
      </c>
      <c r="BL219" s="14" t="s">
        <v>132</v>
      </c>
      <c r="BM219" s="120" t="s">
        <v>666</v>
      </c>
    </row>
    <row r="220" spans="2:65" s="1" customFormat="1" ht="19.5">
      <c r="B220" s="29"/>
      <c r="D220" s="122" t="s">
        <v>135</v>
      </c>
      <c r="F220" s="123" t="s">
        <v>444</v>
      </c>
      <c r="I220" s="124"/>
      <c r="L220" s="29"/>
      <c r="M220" s="125"/>
      <c r="T220" s="50"/>
      <c r="AT220" s="14" t="s">
        <v>135</v>
      </c>
      <c r="AU220" s="14" t="s">
        <v>71</v>
      </c>
    </row>
    <row r="221" spans="2:65" s="1" customFormat="1" ht="11.25">
      <c r="B221" s="29"/>
      <c r="D221" s="126" t="s">
        <v>137</v>
      </c>
      <c r="F221" s="127" t="s">
        <v>445</v>
      </c>
      <c r="I221" s="124"/>
      <c r="L221" s="29"/>
      <c r="M221" s="125"/>
      <c r="T221" s="50"/>
      <c r="AT221" s="14" t="s">
        <v>137</v>
      </c>
      <c r="AU221" s="14" t="s">
        <v>71</v>
      </c>
    </row>
    <row r="222" spans="2:65" s="9" customFormat="1" ht="11.25">
      <c r="B222" s="128"/>
      <c r="D222" s="122" t="s">
        <v>139</v>
      </c>
      <c r="E222" s="129" t="s">
        <v>19</v>
      </c>
      <c r="F222" s="130" t="s">
        <v>667</v>
      </c>
      <c r="H222" s="131">
        <v>56.4</v>
      </c>
      <c r="I222" s="132"/>
      <c r="L222" s="128"/>
      <c r="M222" s="133"/>
      <c r="T222" s="134"/>
      <c r="AT222" s="129" t="s">
        <v>139</v>
      </c>
      <c r="AU222" s="129" t="s">
        <v>71</v>
      </c>
      <c r="AV222" s="9" t="s">
        <v>80</v>
      </c>
      <c r="AW222" s="9" t="s">
        <v>33</v>
      </c>
      <c r="AX222" s="9" t="s">
        <v>78</v>
      </c>
      <c r="AY222" s="129" t="s">
        <v>133</v>
      </c>
    </row>
    <row r="223" spans="2:65" s="1" customFormat="1" ht="16.5" customHeight="1">
      <c r="B223" s="29"/>
      <c r="C223" s="109" t="s">
        <v>387</v>
      </c>
      <c r="D223" s="109" t="s">
        <v>127</v>
      </c>
      <c r="E223" s="110" t="s">
        <v>448</v>
      </c>
      <c r="F223" s="111" t="s">
        <v>449</v>
      </c>
      <c r="G223" s="112" t="s">
        <v>450</v>
      </c>
      <c r="H223" s="113">
        <v>725</v>
      </c>
      <c r="I223" s="114"/>
      <c r="J223" s="115">
        <f>ROUND(I223*H223,2)</f>
        <v>0</v>
      </c>
      <c r="K223" s="111" t="s">
        <v>131</v>
      </c>
      <c r="L223" s="29"/>
      <c r="M223" s="116" t="s">
        <v>19</v>
      </c>
      <c r="N223" s="117" t="s">
        <v>42</v>
      </c>
      <c r="P223" s="118">
        <f>O223*H223</f>
        <v>0</v>
      </c>
      <c r="Q223" s="118">
        <v>6.8199999999999997E-3</v>
      </c>
      <c r="R223" s="118">
        <f>Q223*H223</f>
        <v>4.9444999999999997</v>
      </c>
      <c r="S223" s="118">
        <v>0</v>
      </c>
      <c r="T223" s="119">
        <f>S223*H223</f>
        <v>0</v>
      </c>
      <c r="AR223" s="120" t="s">
        <v>132</v>
      </c>
      <c r="AT223" s="120" t="s">
        <v>127</v>
      </c>
      <c r="AU223" s="120" t="s">
        <v>71</v>
      </c>
      <c r="AY223" s="14" t="s">
        <v>133</v>
      </c>
      <c r="BE223" s="121">
        <f>IF(N223="základní",J223,0)</f>
        <v>0</v>
      </c>
      <c r="BF223" s="121">
        <f>IF(N223="snížená",J223,0)</f>
        <v>0</v>
      </c>
      <c r="BG223" s="121">
        <f>IF(N223="zákl. přenesená",J223,0)</f>
        <v>0</v>
      </c>
      <c r="BH223" s="121">
        <f>IF(N223="sníž. přenesená",J223,0)</f>
        <v>0</v>
      </c>
      <c r="BI223" s="121">
        <f>IF(N223="nulová",J223,0)</f>
        <v>0</v>
      </c>
      <c r="BJ223" s="14" t="s">
        <v>78</v>
      </c>
      <c r="BK223" s="121">
        <f>ROUND(I223*H223,2)</f>
        <v>0</v>
      </c>
      <c r="BL223" s="14" t="s">
        <v>132</v>
      </c>
      <c r="BM223" s="120" t="s">
        <v>668</v>
      </c>
    </row>
    <row r="224" spans="2:65" s="1" customFormat="1" ht="29.25">
      <c r="B224" s="29"/>
      <c r="D224" s="122" t="s">
        <v>135</v>
      </c>
      <c r="F224" s="123" t="s">
        <v>452</v>
      </c>
      <c r="I224" s="124"/>
      <c r="L224" s="29"/>
      <c r="M224" s="125"/>
      <c r="T224" s="50"/>
      <c r="AT224" s="14" t="s">
        <v>135</v>
      </c>
      <c r="AU224" s="14" t="s">
        <v>71</v>
      </c>
    </row>
    <row r="225" spans="2:65" s="1" customFormat="1" ht="11.25">
      <c r="B225" s="29"/>
      <c r="D225" s="126" t="s">
        <v>137</v>
      </c>
      <c r="F225" s="127" t="s">
        <v>453</v>
      </c>
      <c r="I225" s="124"/>
      <c r="L225" s="29"/>
      <c r="M225" s="125"/>
      <c r="T225" s="50"/>
      <c r="AT225" s="14" t="s">
        <v>137</v>
      </c>
      <c r="AU225" s="14" t="s">
        <v>71</v>
      </c>
    </row>
    <row r="226" spans="2:65" s="9" customFormat="1" ht="11.25">
      <c r="B226" s="128"/>
      <c r="D226" s="122" t="s">
        <v>139</v>
      </c>
      <c r="E226" s="129" t="s">
        <v>19</v>
      </c>
      <c r="F226" s="130" t="s">
        <v>669</v>
      </c>
      <c r="H226" s="131">
        <v>725</v>
      </c>
      <c r="I226" s="132"/>
      <c r="L226" s="128"/>
      <c r="M226" s="133"/>
      <c r="T226" s="134"/>
      <c r="AT226" s="129" t="s">
        <v>139</v>
      </c>
      <c r="AU226" s="129" t="s">
        <v>71</v>
      </c>
      <c r="AV226" s="9" t="s">
        <v>80</v>
      </c>
      <c r="AW226" s="9" t="s">
        <v>33</v>
      </c>
      <c r="AX226" s="9" t="s">
        <v>78</v>
      </c>
      <c r="AY226" s="129" t="s">
        <v>133</v>
      </c>
    </row>
    <row r="227" spans="2:65" s="1" customFormat="1" ht="24.2" customHeight="1">
      <c r="B227" s="29"/>
      <c r="C227" s="109" t="s">
        <v>392</v>
      </c>
      <c r="D227" s="109" t="s">
        <v>127</v>
      </c>
      <c r="E227" s="110" t="s">
        <v>456</v>
      </c>
      <c r="F227" s="111" t="s">
        <v>457</v>
      </c>
      <c r="G227" s="112" t="s">
        <v>450</v>
      </c>
      <c r="H227" s="113">
        <v>16</v>
      </c>
      <c r="I227" s="114"/>
      <c r="J227" s="115">
        <f>ROUND(I227*H227,2)</f>
        <v>0</v>
      </c>
      <c r="K227" s="111" t="s">
        <v>131</v>
      </c>
      <c r="L227" s="29"/>
      <c r="M227" s="116" t="s">
        <v>19</v>
      </c>
      <c r="N227" s="117" t="s">
        <v>42</v>
      </c>
      <c r="P227" s="118">
        <f>O227*H227</f>
        <v>0</v>
      </c>
      <c r="Q227" s="118">
        <v>7.4168499999999998E-2</v>
      </c>
      <c r="R227" s="118">
        <f>Q227*H227</f>
        <v>1.186696</v>
      </c>
      <c r="S227" s="118">
        <v>0</v>
      </c>
      <c r="T227" s="119">
        <f>S227*H227</f>
        <v>0</v>
      </c>
      <c r="AR227" s="120" t="s">
        <v>132</v>
      </c>
      <c r="AT227" s="120" t="s">
        <v>127</v>
      </c>
      <c r="AU227" s="120" t="s">
        <v>71</v>
      </c>
      <c r="AY227" s="14" t="s">
        <v>133</v>
      </c>
      <c r="BE227" s="121">
        <f>IF(N227="základní",J227,0)</f>
        <v>0</v>
      </c>
      <c r="BF227" s="121">
        <f>IF(N227="snížená",J227,0)</f>
        <v>0</v>
      </c>
      <c r="BG227" s="121">
        <f>IF(N227="zákl. přenesená",J227,0)</f>
        <v>0</v>
      </c>
      <c r="BH227" s="121">
        <f>IF(N227="sníž. přenesená",J227,0)</f>
        <v>0</v>
      </c>
      <c r="BI227" s="121">
        <f>IF(N227="nulová",J227,0)</f>
        <v>0</v>
      </c>
      <c r="BJ227" s="14" t="s">
        <v>78</v>
      </c>
      <c r="BK227" s="121">
        <f>ROUND(I227*H227,2)</f>
        <v>0</v>
      </c>
      <c r="BL227" s="14" t="s">
        <v>132</v>
      </c>
      <c r="BM227" s="120" t="s">
        <v>670</v>
      </c>
    </row>
    <row r="228" spans="2:65" s="1" customFormat="1" ht="19.5">
      <c r="B228" s="29"/>
      <c r="D228" s="122" t="s">
        <v>135</v>
      </c>
      <c r="F228" s="123" t="s">
        <v>459</v>
      </c>
      <c r="I228" s="124"/>
      <c r="L228" s="29"/>
      <c r="M228" s="125"/>
      <c r="T228" s="50"/>
      <c r="AT228" s="14" t="s">
        <v>135</v>
      </c>
      <c r="AU228" s="14" t="s">
        <v>71</v>
      </c>
    </row>
    <row r="229" spans="2:65" s="1" customFormat="1" ht="11.25">
      <c r="B229" s="29"/>
      <c r="D229" s="126" t="s">
        <v>137</v>
      </c>
      <c r="F229" s="127" t="s">
        <v>460</v>
      </c>
      <c r="I229" s="124"/>
      <c r="L229" s="29"/>
      <c r="M229" s="125"/>
      <c r="T229" s="50"/>
      <c r="AT229" s="14" t="s">
        <v>137</v>
      </c>
      <c r="AU229" s="14" t="s">
        <v>71</v>
      </c>
    </row>
    <row r="230" spans="2:65" s="9" customFormat="1" ht="11.25">
      <c r="B230" s="128"/>
      <c r="D230" s="122" t="s">
        <v>139</v>
      </c>
      <c r="E230" s="129" t="s">
        <v>19</v>
      </c>
      <c r="F230" s="130" t="s">
        <v>671</v>
      </c>
      <c r="H230" s="131">
        <v>16</v>
      </c>
      <c r="I230" s="132"/>
      <c r="L230" s="128"/>
      <c r="M230" s="133"/>
      <c r="T230" s="134"/>
      <c r="AT230" s="129" t="s">
        <v>139</v>
      </c>
      <c r="AU230" s="129" t="s">
        <v>71</v>
      </c>
      <c r="AV230" s="9" t="s">
        <v>80</v>
      </c>
      <c r="AW230" s="9" t="s">
        <v>33</v>
      </c>
      <c r="AX230" s="9" t="s">
        <v>78</v>
      </c>
      <c r="AY230" s="129" t="s">
        <v>133</v>
      </c>
    </row>
    <row r="231" spans="2:65" s="1" customFormat="1" ht="33" customHeight="1">
      <c r="B231" s="29"/>
      <c r="C231" s="109" t="s">
        <v>399</v>
      </c>
      <c r="D231" s="109" t="s">
        <v>127</v>
      </c>
      <c r="E231" s="110" t="s">
        <v>463</v>
      </c>
      <c r="F231" s="111" t="s">
        <v>464</v>
      </c>
      <c r="G231" s="112" t="s">
        <v>465</v>
      </c>
      <c r="H231" s="113">
        <v>4</v>
      </c>
      <c r="I231" s="114"/>
      <c r="J231" s="115">
        <f>ROUND(I231*H231,2)</f>
        <v>0</v>
      </c>
      <c r="K231" s="111" t="s">
        <v>19</v>
      </c>
      <c r="L231" s="29"/>
      <c r="M231" s="116" t="s">
        <v>19</v>
      </c>
      <c r="N231" s="117" t="s">
        <v>42</v>
      </c>
      <c r="P231" s="118">
        <f>O231*H231</f>
        <v>0</v>
      </c>
      <c r="Q231" s="118">
        <v>7.417E-2</v>
      </c>
      <c r="R231" s="118">
        <f>Q231*H231</f>
        <v>0.29668</v>
      </c>
      <c r="S231" s="118">
        <v>0</v>
      </c>
      <c r="T231" s="119">
        <f>S231*H231</f>
        <v>0</v>
      </c>
      <c r="AR231" s="120" t="s">
        <v>132</v>
      </c>
      <c r="AT231" s="120" t="s">
        <v>127</v>
      </c>
      <c r="AU231" s="120" t="s">
        <v>71</v>
      </c>
      <c r="AY231" s="14" t="s">
        <v>133</v>
      </c>
      <c r="BE231" s="121">
        <f>IF(N231="základní",J231,0)</f>
        <v>0</v>
      </c>
      <c r="BF231" s="121">
        <f>IF(N231="snížená",J231,0)</f>
        <v>0</v>
      </c>
      <c r="BG231" s="121">
        <f>IF(N231="zákl. přenesená",J231,0)</f>
        <v>0</v>
      </c>
      <c r="BH231" s="121">
        <f>IF(N231="sníž. přenesená",J231,0)</f>
        <v>0</v>
      </c>
      <c r="BI231" s="121">
        <f>IF(N231="nulová",J231,0)</f>
        <v>0</v>
      </c>
      <c r="BJ231" s="14" t="s">
        <v>78</v>
      </c>
      <c r="BK231" s="121">
        <f>ROUND(I231*H231,2)</f>
        <v>0</v>
      </c>
      <c r="BL231" s="14" t="s">
        <v>132</v>
      </c>
      <c r="BM231" s="120" t="s">
        <v>672</v>
      </c>
    </row>
    <row r="232" spans="2:65" s="1" customFormat="1" ht="19.5">
      <c r="B232" s="29"/>
      <c r="D232" s="122" t="s">
        <v>135</v>
      </c>
      <c r="F232" s="123" t="s">
        <v>464</v>
      </c>
      <c r="I232" s="124"/>
      <c r="L232" s="29"/>
      <c r="M232" s="125"/>
      <c r="T232" s="50"/>
      <c r="AT232" s="14" t="s">
        <v>135</v>
      </c>
      <c r="AU232" s="14" t="s">
        <v>71</v>
      </c>
    </row>
    <row r="233" spans="2:65" s="1" customFormat="1" ht="24.2" customHeight="1">
      <c r="B233" s="29"/>
      <c r="C233" s="109" t="s">
        <v>407</v>
      </c>
      <c r="D233" s="109" t="s">
        <v>127</v>
      </c>
      <c r="E233" s="110" t="s">
        <v>469</v>
      </c>
      <c r="F233" s="111" t="s">
        <v>470</v>
      </c>
      <c r="G233" s="112" t="s">
        <v>465</v>
      </c>
      <c r="H233" s="113">
        <v>4</v>
      </c>
      <c r="I233" s="114"/>
      <c r="J233" s="115">
        <f>ROUND(I233*H233,2)</f>
        <v>0</v>
      </c>
      <c r="K233" s="111" t="s">
        <v>19</v>
      </c>
      <c r="L233" s="29"/>
      <c r="M233" s="116" t="s">
        <v>19</v>
      </c>
      <c r="N233" s="117" t="s">
        <v>42</v>
      </c>
      <c r="P233" s="118">
        <f>O233*H233</f>
        <v>0</v>
      </c>
      <c r="Q233" s="118">
        <v>5.0000000000000001E-3</v>
      </c>
      <c r="R233" s="118">
        <f>Q233*H233</f>
        <v>0.02</v>
      </c>
      <c r="S233" s="118">
        <v>0</v>
      </c>
      <c r="T233" s="119">
        <f>S233*H233</f>
        <v>0</v>
      </c>
      <c r="AR233" s="120" t="s">
        <v>132</v>
      </c>
      <c r="AT233" s="120" t="s">
        <v>127</v>
      </c>
      <c r="AU233" s="120" t="s">
        <v>71</v>
      </c>
      <c r="AY233" s="14" t="s">
        <v>133</v>
      </c>
      <c r="BE233" s="121">
        <f>IF(N233="základní",J233,0)</f>
        <v>0</v>
      </c>
      <c r="BF233" s="121">
        <f>IF(N233="snížená",J233,0)</f>
        <v>0</v>
      </c>
      <c r="BG233" s="121">
        <f>IF(N233="zákl. přenesená",J233,0)</f>
        <v>0</v>
      </c>
      <c r="BH233" s="121">
        <f>IF(N233="sníž. přenesená",J233,0)</f>
        <v>0</v>
      </c>
      <c r="BI233" s="121">
        <f>IF(N233="nulová",J233,0)</f>
        <v>0</v>
      </c>
      <c r="BJ233" s="14" t="s">
        <v>78</v>
      </c>
      <c r="BK233" s="121">
        <f>ROUND(I233*H233,2)</f>
        <v>0</v>
      </c>
      <c r="BL233" s="14" t="s">
        <v>132</v>
      </c>
      <c r="BM233" s="120" t="s">
        <v>673</v>
      </c>
    </row>
    <row r="234" spans="2:65" s="1" customFormat="1" ht="19.5">
      <c r="B234" s="29"/>
      <c r="D234" s="122" t="s">
        <v>135</v>
      </c>
      <c r="F234" s="123" t="s">
        <v>470</v>
      </c>
      <c r="I234" s="124"/>
      <c r="L234" s="29"/>
      <c r="M234" s="125"/>
      <c r="T234" s="50"/>
      <c r="AT234" s="14" t="s">
        <v>135</v>
      </c>
      <c r="AU234" s="14" t="s">
        <v>71</v>
      </c>
    </row>
    <row r="235" spans="2:65" s="9" customFormat="1" ht="11.25">
      <c r="B235" s="128"/>
      <c r="D235" s="122" t="s">
        <v>139</v>
      </c>
      <c r="E235" s="129" t="s">
        <v>19</v>
      </c>
      <c r="F235" s="130" t="s">
        <v>674</v>
      </c>
      <c r="H235" s="131">
        <v>4</v>
      </c>
      <c r="I235" s="132"/>
      <c r="L235" s="128"/>
      <c r="M235" s="133"/>
      <c r="T235" s="134"/>
      <c r="AT235" s="129" t="s">
        <v>139</v>
      </c>
      <c r="AU235" s="129" t="s">
        <v>71</v>
      </c>
      <c r="AV235" s="9" t="s">
        <v>80</v>
      </c>
      <c r="AW235" s="9" t="s">
        <v>33</v>
      </c>
      <c r="AX235" s="9" t="s">
        <v>78</v>
      </c>
      <c r="AY235" s="129" t="s">
        <v>133</v>
      </c>
    </row>
    <row r="236" spans="2:65" s="1" customFormat="1" ht="24.2" customHeight="1">
      <c r="B236" s="29"/>
      <c r="C236" s="109" t="s">
        <v>414</v>
      </c>
      <c r="D236" s="109" t="s">
        <v>127</v>
      </c>
      <c r="E236" s="110" t="s">
        <v>475</v>
      </c>
      <c r="F236" s="111" t="s">
        <v>476</v>
      </c>
      <c r="G236" s="112" t="s">
        <v>196</v>
      </c>
      <c r="H236" s="113">
        <v>72.531000000000006</v>
      </c>
      <c r="I236" s="114"/>
      <c r="J236" s="115">
        <f>ROUND(I236*H236,2)</f>
        <v>0</v>
      </c>
      <c r="K236" s="111" t="s">
        <v>131</v>
      </c>
      <c r="L236" s="29"/>
      <c r="M236" s="116" t="s">
        <v>19</v>
      </c>
      <c r="N236" s="117" t="s">
        <v>42</v>
      </c>
      <c r="P236" s="118">
        <f>O236*H236</f>
        <v>0</v>
      </c>
      <c r="Q236" s="118">
        <v>0</v>
      </c>
      <c r="R236" s="118">
        <f>Q236*H236</f>
        <v>0</v>
      </c>
      <c r="S236" s="118">
        <v>0</v>
      </c>
      <c r="T236" s="119">
        <f>S236*H236</f>
        <v>0</v>
      </c>
      <c r="AR236" s="120" t="s">
        <v>132</v>
      </c>
      <c r="AT236" s="120" t="s">
        <v>127</v>
      </c>
      <c r="AU236" s="120" t="s">
        <v>71</v>
      </c>
      <c r="AY236" s="14" t="s">
        <v>133</v>
      </c>
      <c r="BE236" s="121">
        <f>IF(N236="základní",J236,0)</f>
        <v>0</v>
      </c>
      <c r="BF236" s="121">
        <f>IF(N236="snížená",J236,0)</f>
        <v>0</v>
      </c>
      <c r="BG236" s="121">
        <f>IF(N236="zákl. přenesená",J236,0)</f>
        <v>0</v>
      </c>
      <c r="BH236" s="121">
        <f>IF(N236="sníž. přenesená",J236,0)</f>
        <v>0</v>
      </c>
      <c r="BI236" s="121">
        <f>IF(N236="nulová",J236,0)</f>
        <v>0</v>
      </c>
      <c r="BJ236" s="14" t="s">
        <v>78</v>
      </c>
      <c r="BK236" s="121">
        <f>ROUND(I236*H236,2)</f>
        <v>0</v>
      </c>
      <c r="BL236" s="14" t="s">
        <v>132</v>
      </c>
      <c r="BM236" s="120" t="s">
        <v>675</v>
      </c>
    </row>
    <row r="237" spans="2:65" s="1" customFormat="1" ht="19.5">
      <c r="B237" s="29"/>
      <c r="D237" s="122" t="s">
        <v>135</v>
      </c>
      <c r="F237" s="123" t="s">
        <v>478</v>
      </c>
      <c r="I237" s="124"/>
      <c r="L237" s="29"/>
      <c r="M237" s="125"/>
      <c r="T237" s="50"/>
      <c r="AT237" s="14" t="s">
        <v>135</v>
      </c>
      <c r="AU237" s="14" t="s">
        <v>71</v>
      </c>
    </row>
    <row r="238" spans="2:65" s="1" customFormat="1" ht="11.25">
      <c r="B238" s="29"/>
      <c r="D238" s="126" t="s">
        <v>137</v>
      </c>
      <c r="F238" s="127" t="s">
        <v>479</v>
      </c>
      <c r="I238" s="124"/>
      <c r="L238" s="29"/>
      <c r="M238" s="158"/>
      <c r="N238" s="159"/>
      <c r="O238" s="159"/>
      <c r="P238" s="159"/>
      <c r="Q238" s="159"/>
      <c r="R238" s="159"/>
      <c r="S238" s="159"/>
      <c r="T238" s="160"/>
      <c r="AT238" s="14" t="s">
        <v>137</v>
      </c>
      <c r="AU238" s="14" t="s">
        <v>71</v>
      </c>
    </row>
    <row r="239" spans="2:65" s="1" customFormat="1" ht="6.95" customHeight="1">
      <c r="B239" s="38"/>
      <c r="C239" s="39"/>
      <c r="D239" s="39"/>
      <c r="E239" s="39"/>
      <c r="F239" s="39"/>
      <c r="G239" s="39"/>
      <c r="H239" s="39"/>
      <c r="I239" s="39"/>
      <c r="J239" s="39"/>
      <c r="K239" s="39"/>
      <c r="L239" s="29"/>
    </row>
  </sheetData>
  <sheetProtection algorithmName="SHA-512" hashValue="7P7qJjzCeBiuBdrP3n1x6pNUDdxuxBZlvnnTdzrmGztLNG2GYpUCNhb4Bor1jg09nJTRK2uy7qORjGqqFqqMZA==" saltValue="NMJfUuNMY4ril9wdJCDxfLM7+zXKPAOSOBkkl9MDJ3GazNN33323kSE58n7uqMEvMNCVikBCEeW6w7yr9Eej2A==" spinCount="100000" sheet="1" objects="1" scenarios="1" formatColumns="0" formatRows="0" autoFilter="0"/>
  <autoFilter ref="C78:K238" xr:uid="{00000000-0009-0000-0000-000006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82" r:id="rId1" xr:uid="{00000000-0004-0000-0600-000000000000}"/>
    <hyperlink ref="F86" r:id="rId2" xr:uid="{00000000-0004-0000-0600-000001000000}"/>
    <hyperlink ref="F89" r:id="rId3" xr:uid="{00000000-0004-0000-0600-000002000000}"/>
    <hyperlink ref="F92" r:id="rId4" xr:uid="{00000000-0004-0000-0600-000003000000}"/>
    <hyperlink ref="F95" r:id="rId5" xr:uid="{00000000-0004-0000-0600-000004000000}"/>
    <hyperlink ref="F99" r:id="rId6" xr:uid="{00000000-0004-0000-0600-000005000000}"/>
    <hyperlink ref="F107" r:id="rId7" xr:uid="{00000000-0004-0000-0600-000006000000}"/>
    <hyperlink ref="F117" r:id="rId8" xr:uid="{00000000-0004-0000-0600-000007000000}"/>
    <hyperlink ref="F130" r:id="rId9" xr:uid="{00000000-0004-0000-0600-000008000000}"/>
    <hyperlink ref="F137" r:id="rId10" xr:uid="{00000000-0004-0000-0600-000009000000}"/>
    <hyperlink ref="F141" r:id="rId11" xr:uid="{00000000-0004-0000-0600-00000A000000}"/>
    <hyperlink ref="F145" r:id="rId12" xr:uid="{00000000-0004-0000-0600-00000B000000}"/>
    <hyperlink ref="F187" r:id="rId13" xr:uid="{00000000-0004-0000-0600-00000C000000}"/>
    <hyperlink ref="F196" r:id="rId14" xr:uid="{00000000-0004-0000-0600-00000D000000}"/>
    <hyperlink ref="F200" r:id="rId15" xr:uid="{00000000-0004-0000-0600-00000E000000}"/>
    <hyperlink ref="F204" r:id="rId16" xr:uid="{00000000-0004-0000-0600-00000F000000}"/>
    <hyperlink ref="F208" r:id="rId17" xr:uid="{00000000-0004-0000-0600-000010000000}"/>
    <hyperlink ref="F214" r:id="rId18" xr:uid="{00000000-0004-0000-0600-000011000000}"/>
    <hyperlink ref="F218" r:id="rId19" xr:uid="{00000000-0004-0000-0600-000012000000}"/>
    <hyperlink ref="F221" r:id="rId20" xr:uid="{00000000-0004-0000-0600-000013000000}"/>
    <hyperlink ref="F225" r:id="rId21" xr:uid="{00000000-0004-0000-0600-000014000000}"/>
    <hyperlink ref="F229" r:id="rId22" xr:uid="{00000000-0004-0000-0600-000015000000}"/>
    <hyperlink ref="F238" r:id="rId23" xr:uid="{00000000-0004-0000-0600-00001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1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100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107</v>
      </c>
      <c r="L4" s="17"/>
      <c r="M4" s="88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90" t="str">
        <f>'Rekapitulace stavby'!K6</f>
        <v>Výsadba větrolamů v k.ú. Mikulov na Moravě – I. etapa - část 1.a</v>
      </c>
      <c r="F7" s="291"/>
      <c r="G7" s="291"/>
      <c r="H7" s="291"/>
      <c r="L7" s="17"/>
    </row>
    <row r="8" spans="2:46" ht="12" customHeight="1">
      <c r="B8" s="17"/>
      <c r="D8" s="24" t="s">
        <v>108</v>
      </c>
      <c r="L8" s="17"/>
    </row>
    <row r="9" spans="2:46" s="1" customFormat="1" ht="16.5" customHeight="1">
      <c r="B9" s="29"/>
      <c r="E9" s="290" t="s">
        <v>598</v>
      </c>
      <c r="F9" s="292"/>
      <c r="G9" s="292"/>
      <c r="H9" s="292"/>
      <c r="L9" s="29"/>
    </row>
    <row r="10" spans="2:46" s="1" customFormat="1" ht="12" customHeight="1">
      <c r="B10" s="29"/>
      <c r="D10" s="24" t="s">
        <v>480</v>
      </c>
      <c r="L10" s="29"/>
    </row>
    <row r="11" spans="2:46" s="1" customFormat="1" ht="16.5" customHeight="1">
      <c r="B11" s="29"/>
      <c r="E11" s="254" t="s">
        <v>676</v>
      </c>
      <c r="F11" s="292"/>
      <c r="G11" s="292"/>
      <c r="H11" s="292"/>
      <c r="L11" s="29"/>
    </row>
    <row r="12" spans="2:46" s="1" customFormat="1" ht="11.25">
      <c r="B12" s="29"/>
      <c r="L12" s="29"/>
    </row>
    <row r="13" spans="2:46" s="1" customFormat="1" ht="12" customHeight="1">
      <c r="B13" s="29"/>
      <c r="D13" s="24" t="s">
        <v>18</v>
      </c>
      <c r="F13" s="22" t="s">
        <v>19</v>
      </c>
      <c r="I13" s="24" t="s">
        <v>20</v>
      </c>
      <c r="J13" s="22" t="s">
        <v>19</v>
      </c>
      <c r="L13" s="29"/>
    </row>
    <row r="14" spans="2:46" s="1" customFormat="1" ht="12" customHeight="1">
      <c r="B14" s="29"/>
      <c r="D14" s="24" t="s">
        <v>21</v>
      </c>
      <c r="F14" s="22" t="s">
        <v>22</v>
      </c>
      <c r="I14" s="24" t="s">
        <v>23</v>
      </c>
      <c r="J14" s="46" t="str">
        <f>'Rekapitulace stavby'!AN8</f>
        <v>8. 7. 2025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25</v>
      </c>
      <c r="I16" s="24" t="s">
        <v>26</v>
      </c>
      <c r="J16" s="22" t="s">
        <v>19</v>
      </c>
      <c r="L16" s="29"/>
    </row>
    <row r="17" spans="2:12" s="1" customFormat="1" ht="18" customHeight="1">
      <c r="B17" s="29"/>
      <c r="E17" s="22" t="s">
        <v>27</v>
      </c>
      <c r="I17" s="24" t="s">
        <v>28</v>
      </c>
      <c r="J17" s="22" t="s">
        <v>19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29</v>
      </c>
      <c r="I19" s="24" t="s">
        <v>26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93" t="str">
        <f>'Rekapitulace stavby'!E14</f>
        <v>Vyplň údaj</v>
      </c>
      <c r="F20" s="260"/>
      <c r="G20" s="260"/>
      <c r="H20" s="260"/>
      <c r="I20" s="24" t="s">
        <v>28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31</v>
      </c>
      <c r="I22" s="24" t="s">
        <v>26</v>
      </c>
      <c r="J22" s="22" t="s">
        <v>19</v>
      </c>
      <c r="L22" s="29"/>
    </row>
    <row r="23" spans="2:12" s="1" customFormat="1" ht="18" customHeight="1">
      <c r="B23" s="29"/>
      <c r="E23" s="22" t="s">
        <v>32</v>
      </c>
      <c r="I23" s="24" t="s">
        <v>28</v>
      </c>
      <c r="J23" s="22" t="s">
        <v>19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34</v>
      </c>
      <c r="I25" s="24" t="s">
        <v>26</v>
      </c>
      <c r="J25" s="22" t="s">
        <v>19</v>
      </c>
      <c r="L25" s="29"/>
    </row>
    <row r="26" spans="2:12" s="1" customFormat="1" ht="18" customHeight="1">
      <c r="B26" s="29"/>
      <c r="E26" s="22" t="s">
        <v>32</v>
      </c>
      <c r="I26" s="24" t="s">
        <v>28</v>
      </c>
      <c r="J26" s="22" t="s">
        <v>19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35</v>
      </c>
      <c r="L28" s="29"/>
    </row>
    <row r="29" spans="2:12" s="7" customFormat="1" ht="16.5" customHeight="1">
      <c r="B29" s="89"/>
      <c r="E29" s="265" t="s">
        <v>19</v>
      </c>
      <c r="F29" s="265"/>
      <c r="G29" s="265"/>
      <c r="H29" s="265"/>
      <c r="L29" s="89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90" t="s">
        <v>37</v>
      </c>
      <c r="J32" s="60">
        <f>ROUND(J85, 2)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39</v>
      </c>
      <c r="I34" s="32" t="s">
        <v>38</v>
      </c>
      <c r="J34" s="32" t="s">
        <v>40</v>
      </c>
      <c r="L34" s="29"/>
    </row>
    <row r="35" spans="2:12" s="1" customFormat="1" ht="14.45" customHeight="1">
      <c r="B35" s="29"/>
      <c r="D35" s="49" t="s">
        <v>41</v>
      </c>
      <c r="E35" s="24" t="s">
        <v>42</v>
      </c>
      <c r="F35" s="81">
        <f>ROUND((SUM(BE85:BE113)),  2)</f>
        <v>0</v>
      </c>
      <c r="I35" s="91">
        <v>0.21</v>
      </c>
      <c r="J35" s="81">
        <f>ROUND(((SUM(BE85:BE113))*I35),  2)</f>
        <v>0</v>
      </c>
      <c r="L35" s="29"/>
    </row>
    <row r="36" spans="2:12" s="1" customFormat="1" ht="14.45" customHeight="1">
      <c r="B36" s="29"/>
      <c r="E36" s="24" t="s">
        <v>43</v>
      </c>
      <c r="F36" s="81">
        <f>ROUND((SUM(BF85:BF113)),  2)</f>
        <v>0</v>
      </c>
      <c r="I36" s="91">
        <v>0.12</v>
      </c>
      <c r="J36" s="81">
        <f>ROUND(((SUM(BF85:BF113))*I36),  2)</f>
        <v>0</v>
      </c>
      <c r="L36" s="29"/>
    </row>
    <row r="37" spans="2:12" s="1" customFormat="1" ht="14.45" hidden="1" customHeight="1">
      <c r="B37" s="29"/>
      <c r="E37" s="24" t="s">
        <v>44</v>
      </c>
      <c r="F37" s="81">
        <f>ROUND((SUM(BG85:BG113)),  2)</f>
        <v>0</v>
      </c>
      <c r="I37" s="91">
        <v>0.21</v>
      </c>
      <c r="J37" s="81">
        <f>0</f>
        <v>0</v>
      </c>
      <c r="L37" s="29"/>
    </row>
    <row r="38" spans="2:12" s="1" customFormat="1" ht="14.45" hidden="1" customHeight="1">
      <c r="B38" s="29"/>
      <c r="E38" s="24" t="s">
        <v>45</v>
      </c>
      <c r="F38" s="81">
        <f>ROUND((SUM(BH85:BH113)),  2)</f>
        <v>0</v>
      </c>
      <c r="I38" s="91">
        <v>0.12</v>
      </c>
      <c r="J38" s="81">
        <f>0</f>
        <v>0</v>
      </c>
      <c r="L38" s="29"/>
    </row>
    <row r="39" spans="2:12" s="1" customFormat="1" ht="14.45" hidden="1" customHeight="1">
      <c r="B39" s="29"/>
      <c r="E39" s="24" t="s">
        <v>46</v>
      </c>
      <c r="F39" s="81">
        <f>ROUND((SUM(BI85:BI113)),  2)</f>
        <v>0</v>
      </c>
      <c r="I39" s="91">
        <v>0</v>
      </c>
      <c r="J39" s="81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2"/>
      <c r="D41" s="93" t="s">
        <v>47</v>
      </c>
      <c r="E41" s="51"/>
      <c r="F41" s="51"/>
      <c r="G41" s="94" t="s">
        <v>48</v>
      </c>
      <c r="H41" s="95" t="s">
        <v>49</v>
      </c>
      <c r="I41" s="51"/>
      <c r="J41" s="96">
        <f>SUM(J32:J39)</f>
        <v>0</v>
      </c>
      <c r="K41" s="97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customHeight="1">
      <c r="B47" s="29"/>
      <c r="C47" s="18" t="s">
        <v>110</v>
      </c>
      <c r="L47" s="29"/>
    </row>
    <row r="48" spans="2:12" s="1" customFormat="1" ht="6.95" customHeight="1">
      <c r="B48" s="29"/>
      <c r="L48" s="29"/>
    </row>
    <row r="49" spans="2:47" s="1" customFormat="1" ht="12" customHeight="1">
      <c r="B49" s="29"/>
      <c r="C49" s="24" t="s">
        <v>16</v>
      </c>
      <c r="L49" s="29"/>
    </row>
    <row r="50" spans="2:47" s="1" customFormat="1" ht="26.25" customHeight="1">
      <c r="B50" s="29"/>
      <c r="E50" s="290" t="str">
        <f>E7</f>
        <v>Výsadba větrolamů v k.ú. Mikulov na Moravě – I. etapa - část 1.a</v>
      </c>
      <c r="F50" s="291"/>
      <c r="G50" s="291"/>
      <c r="H50" s="291"/>
      <c r="L50" s="29"/>
    </row>
    <row r="51" spans="2:47" ht="12" customHeight="1">
      <c r="B51" s="17"/>
      <c r="C51" s="24" t="s">
        <v>108</v>
      </c>
      <c r="L51" s="17"/>
    </row>
    <row r="52" spans="2:47" s="1" customFormat="1" ht="16.5" customHeight="1">
      <c r="B52" s="29"/>
      <c r="E52" s="290" t="s">
        <v>598</v>
      </c>
      <c r="F52" s="292"/>
      <c r="G52" s="292"/>
      <c r="H52" s="292"/>
      <c r="L52" s="29"/>
    </row>
    <row r="53" spans="2:47" s="1" customFormat="1" ht="12" customHeight="1">
      <c r="B53" s="29"/>
      <c r="C53" s="24" t="s">
        <v>480</v>
      </c>
      <c r="L53" s="29"/>
    </row>
    <row r="54" spans="2:47" s="1" customFormat="1" ht="16.5" customHeight="1">
      <c r="B54" s="29"/>
      <c r="E54" s="254" t="str">
        <f>E11</f>
        <v>SO-021 - 1. rok pěstební péče</v>
      </c>
      <c r="F54" s="292"/>
      <c r="G54" s="292"/>
      <c r="H54" s="292"/>
      <c r="L54" s="29"/>
    </row>
    <row r="55" spans="2:47" s="1" customFormat="1" ht="6.95" customHeight="1">
      <c r="B55" s="29"/>
      <c r="L55" s="29"/>
    </row>
    <row r="56" spans="2:47" s="1" customFormat="1" ht="12" customHeight="1">
      <c r="B56" s="29"/>
      <c r="C56" s="24" t="s">
        <v>21</v>
      </c>
      <c r="F56" s="22" t="str">
        <f>F14</f>
        <v>k.ú. Mikulov na Moravě</v>
      </c>
      <c r="I56" s="24" t="s">
        <v>23</v>
      </c>
      <c r="J56" s="46" t="str">
        <f>IF(J14="","",J14)</f>
        <v>8. 7. 2025</v>
      </c>
      <c r="L56" s="29"/>
    </row>
    <row r="57" spans="2:47" s="1" customFormat="1" ht="6.95" customHeight="1">
      <c r="B57" s="29"/>
      <c r="L57" s="29"/>
    </row>
    <row r="58" spans="2:47" s="1" customFormat="1" ht="25.7" customHeight="1">
      <c r="B58" s="29"/>
      <c r="C58" s="24" t="s">
        <v>25</v>
      </c>
      <c r="F58" s="22" t="str">
        <f>E17</f>
        <v>SPÚ ČR, KPÚ pro Jihomoravský kraj</v>
      </c>
      <c r="I58" s="24" t="s">
        <v>31</v>
      </c>
      <c r="J58" s="27" t="str">
        <f>E23</f>
        <v>AGROPTROJEKT PSO s.r.o.</v>
      </c>
      <c r="L58" s="29"/>
    </row>
    <row r="59" spans="2:47" s="1" customFormat="1" ht="25.7" customHeight="1">
      <c r="B59" s="29"/>
      <c r="C59" s="24" t="s">
        <v>29</v>
      </c>
      <c r="F59" s="22" t="str">
        <f>IF(E20="","",E20)</f>
        <v>Vyplň údaj</v>
      </c>
      <c r="I59" s="24" t="s">
        <v>34</v>
      </c>
      <c r="J59" s="27" t="str">
        <f>E26</f>
        <v>AGROPTROJEKT PSO s.r.o.</v>
      </c>
      <c r="L59" s="29"/>
    </row>
    <row r="60" spans="2:47" s="1" customFormat="1" ht="10.35" customHeight="1">
      <c r="B60" s="29"/>
      <c r="L60" s="29"/>
    </row>
    <row r="61" spans="2:47" s="1" customFormat="1" ht="29.25" customHeight="1">
      <c r="B61" s="29"/>
      <c r="C61" s="98" t="s">
        <v>111</v>
      </c>
      <c r="D61" s="92"/>
      <c r="E61" s="92"/>
      <c r="F61" s="92"/>
      <c r="G61" s="92"/>
      <c r="H61" s="92"/>
      <c r="I61" s="92"/>
      <c r="J61" s="99" t="s">
        <v>112</v>
      </c>
      <c r="K61" s="92"/>
      <c r="L61" s="29"/>
    </row>
    <row r="62" spans="2:47" s="1" customFormat="1" ht="10.35" customHeight="1">
      <c r="B62" s="29"/>
      <c r="L62" s="29"/>
    </row>
    <row r="63" spans="2:47" s="1" customFormat="1" ht="22.9" customHeight="1">
      <c r="B63" s="29"/>
      <c r="C63" s="100" t="s">
        <v>69</v>
      </c>
      <c r="J63" s="60">
        <f>J85</f>
        <v>0</v>
      </c>
      <c r="L63" s="29"/>
      <c r="AU63" s="14" t="s">
        <v>113</v>
      </c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18" t="s">
        <v>114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4" t="s">
        <v>16</v>
      </c>
      <c r="L72" s="29"/>
    </row>
    <row r="73" spans="2:12" s="1" customFormat="1" ht="26.25" customHeight="1">
      <c r="B73" s="29"/>
      <c r="E73" s="290" t="str">
        <f>E7</f>
        <v>Výsadba větrolamů v k.ú. Mikulov na Moravě – I. etapa - část 1.a</v>
      </c>
      <c r="F73" s="291"/>
      <c r="G73" s="291"/>
      <c r="H73" s="291"/>
      <c r="L73" s="29"/>
    </row>
    <row r="74" spans="2:12" ht="12" customHeight="1">
      <c r="B74" s="17"/>
      <c r="C74" s="24" t="s">
        <v>108</v>
      </c>
      <c r="L74" s="17"/>
    </row>
    <row r="75" spans="2:12" s="1" customFormat="1" ht="16.5" customHeight="1">
      <c r="B75" s="29"/>
      <c r="E75" s="290" t="s">
        <v>598</v>
      </c>
      <c r="F75" s="292"/>
      <c r="G75" s="292"/>
      <c r="H75" s="292"/>
      <c r="L75" s="29"/>
    </row>
    <row r="76" spans="2:12" s="1" customFormat="1" ht="12" customHeight="1">
      <c r="B76" s="29"/>
      <c r="C76" s="24" t="s">
        <v>480</v>
      </c>
      <c r="L76" s="29"/>
    </row>
    <row r="77" spans="2:12" s="1" customFormat="1" ht="16.5" customHeight="1">
      <c r="B77" s="29"/>
      <c r="E77" s="254" t="str">
        <f>E11</f>
        <v>SO-021 - 1. rok pěstební péče</v>
      </c>
      <c r="F77" s="292"/>
      <c r="G77" s="292"/>
      <c r="H77" s="292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F14</f>
        <v>k.ú. Mikulov na Moravě</v>
      </c>
      <c r="I79" s="24" t="s">
        <v>23</v>
      </c>
      <c r="J79" s="46" t="str">
        <f>IF(J14="","",J14)</f>
        <v>8. 7. 2025</v>
      </c>
      <c r="L79" s="29"/>
    </row>
    <row r="80" spans="2:12" s="1" customFormat="1" ht="6.95" customHeight="1">
      <c r="B80" s="29"/>
      <c r="L80" s="29"/>
    </row>
    <row r="81" spans="2:65" s="1" customFormat="1" ht="25.7" customHeight="1">
      <c r="B81" s="29"/>
      <c r="C81" s="24" t="s">
        <v>25</v>
      </c>
      <c r="F81" s="22" t="str">
        <f>E17</f>
        <v>SPÚ ČR, KPÚ pro Jihomoravský kraj</v>
      </c>
      <c r="I81" s="24" t="s">
        <v>31</v>
      </c>
      <c r="J81" s="27" t="str">
        <f>E23</f>
        <v>AGROPTROJEKT PSO s.r.o.</v>
      </c>
      <c r="L81" s="29"/>
    </row>
    <row r="82" spans="2:65" s="1" customFormat="1" ht="25.7" customHeight="1">
      <c r="B82" s="29"/>
      <c r="C82" s="24" t="s">
        <v>29</v>
      </c>
      <c r="F82" s="22" t="str">
        <f>IF(E20="","",E20)</f>
        <v>Vyplň údaj</v>
      </c>
      <c r="I82" s="24" t="s">
        <v>34</v>
      </c>
      <c r="J82" s="27" t="str">
        <f>E26</f>
        <v>AGROPTROJEKT PSO s.r.o.</v>
      </c>
      <c r="L82" s="29"/>
    </row>
    <row r="83" spans="2:65" s="1" customFormat="1" ht="10.35" customHeight="1">
      <c r="B83" s="29"/>
      <c r="L83" s="29"/>
    </row>
    <row r="84" spans="2:65" s="8" customFormat="1" ht="29.25" customHeight="1">
      <c r="B84" s="101"/>
      <c r="C84" s="102" t="s">
        <v>115</v>
      </c>
      <c r="D84" s="103" t="s">
        <v>56</v>
      </c>
      <c r="E84" s="103" t="s">
        <v>52</v>
      </c>
      <c r="F84" s="103" t="s">
        <v>53</v>
      </c>
      <c r="G84" s="103" t="s">
        <v>116</v>
      </c>
      <c r="H84" s="103" t="s">
        <v>117</v>
      </c>
      <c r="I84" s="103" t="s">
        <v>118</v>
      </c>
      <c r="J84" s="103" t="s">
        <v>112</v>
      </c>
      <c r="K84" s="104" t="s">
        <v>119</v>
      </c>
      <c r="L84" s="101"/>
      <c r="M84" s="53" t="s">
        <v>19</v>
      </c>
      <c r="N84" s="54" t="s">
        <v>41</v>
      </c>
      <c r="O84" s="54" t="s">
        <v>120</v>
      </c>
      <c r="P84" s="54" t="s">
        <v>121</v>
      </c>
      <c r="Q84" s="54" t="s">
        <v>122</v>
      </c>
      <c r="R84" s="54" t="s">
        <v>123</v>
      </c>
      <c r="S84" s="54" t="s">
        <v>124</v>
      </c>
      <c r="T84" s="55" t="s">
        <v>125</v>
      </c>
    </row>
    <row r="85" spans="2:65" s="1" customFormat="1" ht="22.9" customHeight="1">
      <c r="B85" s="29"/>
      <c r="C85" s="58" t="s">
        <v>126</v>
      </c>
      <c r="J85" s="105">
        <f>BK85</f>
        <v>0</v>
      </c>
      <c r="L85" s="29"/>
      <c r="M85" s="56"/>
      <c r="N85" s="47"/>
      <c r="O85" s="47"/>
      <c r="P85" s="106">
        <f>SUM(P86:P113)</f>
        <v>0</v>
      </c>
      <c r="Q85" s="47"/>
      <c r="R85" s="106">
        <f>SUM(R86:R113)</f>
        <v>4.0000000000000001E-3</v>
      </c>
      <c r="S85" s="47"/>
      <c r="T85" s="107">
        <f>SUM(T86:T113)</f>
        <v>0</v>
      </c>
      <c r="AT85" s="14" t="s">
        <v>70</v>
      </c>
      <c r="AU85" s="14" t="s">
        <v>113</v>
      </c>
      <c r="BK85" s="108">
        <f>SUM(BK86:BK113)</f>
        <v>0</v>
      </c>
    </row>
    <row r="86" spans="2:65" s="1" customFormat="1" ht="24.2" customHeight="1">
      <c r="B86" s="29"/>
      <c r="C86" s="109" t="s">
        <v>78</v>
      </c>
      <c r="D86" s="109" t="s">
        <v>127</v>
      </c>
      <c r="E86" s="110" t="s">
        <v>482</v>
      </c>
      <c r="F86" s="111" t="s">
        <v>483</v>
      </c>
      <c r="G86" s="112" t="s">
        <v>484</v>
      </c>
      <c r="H86" s="113">
        <v>1.623</v>
      </c>
      <c r="I86" s="114"/>
      <c r="J86" s="115">
        <f>ROUND(I86*H86,2)</f>
        <v>0</v>
      </c>
      <c r="K86" s="111" t="s">
        <v>131</v>
      </c>
      <c r="L86" s="29"/>
      <c r="M86" s="116" t="s">
        <v>19</v>
      </c>
      <c r="N86" s="117" t="s">
        <v>42</v>
      </c>
      <c r="P86" s="118">
        <f>O86*H86</f>
        <v>0</v>
      </c>
      <c r="Q86" s="118">
        <v>0</v>
      </c>
      <c r="R86" s="118">
        <f>Q86*H86</f>
        <v>0</v>
      </c>
      <c r="S86" s="118">
        <v>0</v>
      </c>
      <c r="T86" s="119">
        <f>S86*H86</f>
        <v>0</v>
      </c>
      <c r="AR86" s="120" t="s">
        <v>132</v>
      </c>
      <c r="AT86" s="120" t="s">
        <v>127</v>
      </c>
      <c r="AU86" s="120" t="s">
        <v>71</v>
      </c>
      <c r="AY86" s="14" t="s">
        <v>133</v>
      </c>
      <c r="BE86" s="121">
        <f>IF(N86="základní",J86,0)</f>
        <v>0</v>
      </c>
      <c r="BF86" s="121">
        <f>IF(N86="snížená",J86,0)</f>
        <v>0</v>
      </c>
      <c r="BG86" s="121">
        <f>IF(N86="zákl. přenesená",J86,0)</f>
        <v>0</v>
      </c>
      <c r="BH86" s="121">
        <f>IF(N86="sníž. přenesená",J86,0)</f>
        <v>0</v>
      </c>
      <c r="BI86" s="121">
        <f>IF(N86="nulová",J86,0)</f>
        <v>0</v>
      </c>
      <c r="BJ86" s="14" t="s">
        <v>78</v>
      </c>
      <c r="BK86" s="121">
        <f>ROUND(I86*H86,2)</f>
        <v>0</v>
      </c>
      <c r="BL86" s="14" t="s">
        <v>132</v>
      </c>
      <c r="BM86" s="120" t="s">
        <v>677</v>
      </c>
    </row>
    <row r="87" spans="2:65" s="1" customFormat="1" ht="19.5">
      <c r="B87" s="29"/>
      <c r="D87" s="122" t="s">
        <v>135</v>
      </c>
      <c r="F87" s="123" t="s">
        <v>486</v>
      </c>
      <c r="I87" s="124"/>
      <c r="L87" s="29"/>
      <c r="M87" s="125"/>
      <c r="T87" s="50"/>
      <c r="AT87" s="14" t="s">
        <v>135</v>
      </c>
      <c r="AU87" s="14" t="s">
        <v>71</v>
      </c>
    </row>
    <row r="88" spans="2:65" s="1" customFormat="1" ht="11.25">
      <c r="B88" s="29"/>
      <c r="D88" s="126" t="s">
        <v>137</v>
      </c>
      <c r="F88" s="127" t="s">
        <v>487</v>
      </c>
      <c r="I88" s="124"/>
      <c r="L88" s="29"/>
      <c r="M88" s="125"/>
      <c r="T88" s="50"/>
      <c r="AT88" s="14" t="s">
        <v>137</v>
      </c>
      <c r="AU88" s="14" t="s">
        <v>71</v>
      </c>
    </row>
    <row r="89" spans="2:65" s="9" customFormat="1" ht="22.5">
      <c r="B89" s="128"/>
      <c r="D89" s="122" t="s">
        <v>139</v>
      </c>
      <c r="E89" s="129" t="s">
        <v>19</v>
      </c>
      <c r="F89" s="130" t="s">
        <v>678</v>
      </c>
      <c r="H89" s="131">
        <v>1.623</v>
      </c>
      <c r="I89" s="132"/>
      <c r="L89" s="128"/>
      <c r="M89" s="133"/>
      <c r="T89" s="134"/>
      <c r="AT89" s="129" t="s">
        <v>139</v>
      </c>
      <c r="AU89" s="129" t="s">
        <v>71</v>
      </c>
      <c r="AV89" s="9" t="s">
        <v>80</v>
      </c>
      <c r="AW89" s="9" t="s">
        <v>33</v>
      </c>
      <c r="AX89" s="9" t="s">
        <v>78</v>
      </c>
      <c r="AY89" s="129" t="s">
        <v>133</v>
      </c>
    </row>
    <row r="90" spans="2:65" s="1" customFormat="1" ht="33" customHeight="1">
      <c r="B90" s="29"/>
      <c r="C90" s="109" t="s">
        <v>132</v>
      </c>
      <c r="D90" s="109" t="s">
        <v>127</v>
      </c>
      <c r="E90" s="110" t="s">
        <v>494</v>
      </c>
      <c r="F90" s="111" t="s">
        <v>495</v>
      </c>
      <c r="G90" s="112" t="s">
        <v>130</v>
      </c>
      <c r="H90" s="113">
        <v>927</v>
      </c>
      <c r="I90" s="114"/>
      <c r="J90" s="115">
        <f>ROUND(I90*H90,2)</f>
        <v>0</v>
      </c>
      <c r="K90" s="111" t="s">
        <v>131</v>
      </c>
      <c r="L90" s="29"/>
      <c r="M90" s="116" t="s">
        <v>19</v>
      </c>
      <c r="N90" s="117" t="s">
        <v>42</v>
      </c>
      <c r="P90" s="118">
        <f>O90*H90</f>
        <v>0</v>
      </c>
      <c r="Q90" s="118">
        <v>0</v>
      </c>
      <c r="R90" s="118">
        <f>Q90*H90</f>
        <v>0</v>
      </c>
      <c r="S90" s="118">
        <v>0</v>
      </c>
      <c r="T90" s="119">
        <f>S90*H90</f>
        <v>0</v>
      </c>
      <c r="AR90" s="120" t="s">
        <v>132</v>
      </c>
      <c r="AT90" s="120" t="s">
        <v>127</v>
      </c>
      <c r="AU90" s="120" t="s">
        <v>71</v>
      </c>
      <c r="AY90" s="14" t="s">
        <v>133</v>
      </c>
      <c r="BE90" s="121">
        <f>IF(N90="základní",J90,0)</f>
        <v>0</v>
      </c>
      <c r="BF90" s="121">
        <f>IF(N90="snížená",J90,0)</f>
        <v>0</v>
      </c>
      <c r="BG90" s="121">
        <f>IF(N90="zákl. přenesená",J90,0)</f>
        <v>0</v>
      </c>
      <c r="BH90" s="121">
        <f>IF(N90="sníž. přenesená",J90,0)</f>
        <v>0</v>
      </c>
      <c r="BI90" s="121">
        <f>IF(N90="nulová",J90,0)</f>
        <v>0</v>
      </c>
      <c r="BJ90" s="14" t="s">
        <v>78</v>
      </c>
      <c r="BK90" s="121">
        <f>ROUND(I90*H90,2)</f>
        <v>0</v>
      </c>
      <c r="BL90" s="14" t="s">
        <v>132</v>
      </c>
      <c r="BM90" s="120" t="s">
        <v>679</v>
      </c>
    </row>
    <row r="91" spans="2:65" s="1" customFormat="1" ht="11.25">
      <c r="B91" s="29"/>
      <c r="D91" s="122" t="s">
        <v>135</v>
      </c>
      <c r="F91" s="123" t="s">
        <v>497</v>
      </c>
      <c r="I91" s="124"/>
      <c r="L91" s="29"/>
      <c r="M91" s="125"/>
      <c r="T91" s="50"/>
      <c r="AT91" s="14" t="s">
        <v>135</v>
      </c>
      <c r="AU91" s="14" t="s">
        <v>71</v>
      </c>
    </row>
    <row r="92" spans="2:65" s="1" customFormat="1" ht="11.25">
      <c r="B92" s="29"/>
      <c r="D92" s="126" t="s">
        <v>137</v>
      </c>
      <c r="F92" s="127" t="s">
        <v>498</v>
      </c>
      <c r="I92" s="124"/>
      <c r="L92" s="29"/>
      <c r="M92" s="125"/>
      <c r="T92" s="50"/>
      <c r="AT92" s="14" t="s">
        <v>137</v>
      </c>
      <c r="AU92" s="14" t="s">
        <v>71</v>
      </c>
    </row>
    <row r="93" spans="2:65" s="9" customFormat="1" ht="11.25">
      <c r="B93" s="128"/>
      <c r="D93" s="122" t="s">
        <v>139</v>
      </c>
      <c r="E93" s="129" t="s">
        <v>19</v>
      </c>
      <c r="F93" s="130" t="s">
        <v>680</v>
      </c>
      <c r="H93" s="131">
        <v>927</v>
      </c>
      <c r="I93" s="132"/>
      <c r="L93" s="128"/>
      <c r="M93" s="133"/>
      <c r="T93" s="134"/>
      <c r="AT93" s="129" t="s">
        <v>139</v>
      </c>
      <c r="AU93" s="129" t="s">
        <v>71</v>
      </c>
      <c r="AV93" s="9" t="s">
        <v>80</v>
      </c>
      <c r="AW93" s="9" t="s">
        <v>33</v>
      </c>
      <c r="AX93" s="9" t="s">
        <v>78</v>
      </c>
      <c r="AY93" s="129" t="s">
        <v>133</v>
      </c>
    </row>
    <row r="94" spans="2:65" s="1" customFormat="1" ht="16.5" customHeight="1">
      <c r="B94" s="29"/>
      <c r="C94" s="109" t="s">
        <v>157</v>
      </c>
      <c r="D94" s="109" t="s">
        <v>127</v>
      </c>
      <c r="E94" s="110" t="s">
        <v>500</v>
      </c>
      <c r="F94" s="111" t="s">
        <v>501</v>
      </c>
      <c r="G94" s="112" t="s">
        <v>203</v>
      </c>
      <c r="H94" s="113">
        <v>200</v>
      </c>
      <c r="I94" s="114"/>
      <c r="J94" s="115">
        <f>ROUND(I94*H94,2)</f>
        <v>0</v>
      </c>
      <c r="K94" s="111" t="s">
        <v>131</v>
      </c>
      <c r="L94" s="29"/>
      <c r="M94" s="116" t="s">
        <v>19</v>
      </c>
      <c r="N94" s="117" t="s">
        <v>42</v>
      </c>
      <c r="P94" s="118">
        <f>O94*H94</f>
        <v>0</v>
      </c>
      <c r="Q94" s="118">
        <v>2.0000000000000002E-5</v>
      </c>
      <c r="R94" s="118">
        <f>Q94*H94</f>
        <v>4.0000000000000001E-3</v>
      </c>
      <c r="S94" s="118">
        <v>0</v>
      </c>
      <c r="T94" s="119">
        <f>S94*H94</f>
        <v>0</v>
      </c>
      <c r="AR94" s="120" t="s">
        <v>132</v>
      </c>
      <c r="AT94" s="120" t="s">
        <v>127</v>
      </c>
      <c r="AU94" s="120" t="s">
        <v>71</v>
      </c>
      <c r="AY94" s="14" t="s">
        <v>133</v>
      </c>
      <c r="BE94" s="121">
        <f>IF(N94="základní",J94,0)</f>
        <v>0</v>
      </c>
      <c r="BF94" s="121">
        <f>IF(N94="snížená",J94,0)</f>
        <v>0</v>
      </c>
      <c r="BG94" s="121">
        <f>IF(N94="zákl. přenesená",J94,0)</f>
        <v>0</v>
      </c>
      <c r="BH94" s="121">
        <f>IF(N94="sníž. přenesená",J94,0)</f>
        <v>0</v>
      </c>
      <c r="BI94" s="121">
        <f>IF(N94="nulová",J94,0)</f>
        <v>0</v>
      </c>
      <c r="BJ94" s="14" t="s">
        <v>78</v>
      </c>
      <c r="BK94" s="121">
        <f>ROUND(I94*H94,2)</f>
        <v>0</v>
      </c>
      <c r="BL94" s="14" t="s">
        <v>132</v>
      </c>
      <c r="BM94" s="120" t="s">
        <v>681</v>
      </c>
    </row>
    <row r="95" spans="2:65" s="1" customFormat="1" ht="11.25">
      <c r="B95" s="29"/>
      <c r="D95" s="122" t="s">
        <v>135</v>
      </c>
      <c r="F95" s="123" t="s">
        <v>503</v>
      </c>
      <c r="I95" s="124"/>
      <c r="L95" s="29"/>
      <c r="M95" s="125"/>
      <c r="T95" s="50"/>
      <c r="AT95" s="14" t="s">
        <v>135</v>
      </c>
      <c r="AU95" s="14" t="s">
        <v>71</v>
      </c>
    </row>
    <row r="96" spans="2:65" s="1" customFormat="1" ht="11.25">
      <c r="B96" s="29"/>
      <c r="D96" s="126" t="s">
        <v>137</v>
      </c>
      <c r="F96" s="127" t="s">
        <v>504</v>
      </c>
      <c r="I96" s="124"/>
      <c r="L96" s="29"/>
      <c r="M96" s="125"/>
      <c r="T96" s="50"/>
      <c r="AT96" s="14" t="s">
        <v>137</v>
      </c>
      <c r="AU96" s="14" t="s">
        <v>71</v>
      </c>
    </row>
    <row r="97" spans="2:65" s="11" customFormat="1" ht="22.5">
      <c r="B97" s="152"/>
      <c r="D97" s="122" t="s">
        <v>139</v>
      </c>
      <c r="E97" s="153" t="s">
        <v>19</v>
      </c>
      <c r="F97" s="154" t="s">
        <v>505</v>
      </c>
      <c r="H97" s="153" t="s">
        <v>19</v>
      </c>
      <c r="I97" s="155"/>
      <c r="L97" s="152"/>
      <c r="M97" s="156"/>
      <c r="T97" s="157"/>
      <c r="AT97" s="153" t="s">
        <v>139</v>
      </c>
      <c r="AU97" s="153" t="s">
        <v>71</v>
      </c>
      <c r="AV97" s="11" t="s">
        <v>78</v>
      </c>
      <c r="AW97" s="11" t="s">
        <v>33</v>
      </c>
      <c r="AX97" s="11" t="s">
        <v>71</v>
      </c>
      <c r="AY97" s="153" t="s">
        <v>133</v>
      </c>
    </row>
    <row r="98" spans="2:65" s="9" customFormat="1" ht="11.25">
      <c r="B98" s="128"/>
      <c r="D98" s="122" t="s">
        <v>139</v>
      </c>
      <c r="E98" s="129" t="s">
        <v>19</v>
      </c>
      <c r="F98" s="130" t="s">
        <v>682</v>
      </c>
      <c r="H98" s="131">
        <v>200</v>
      </c>
      <c r="I98" s="132"/>
      <c r="L98" s="128"/>
      <c r="M98" s="133"/>
      <c r="T98" s="134"/>
      <c r="AT98" s="129" t="s">
        <v>139</v>
      </c>
      <c r="AU98" s="129" t="s">
        <v>71</v>
      </c>
      <c r="AV98" s="9" t="s">
        <v>80</v>
      </c>
      <c r="AW98" s="9" t="s">
        <v>33</v>
      </c>
      <c r="AX98" s="9" t="s">
        <v>78</v>
      </c>
      <c r="AY98" s="129" t="s">
        <v>133</v>
      </c>
    </row>
    <row r="99" spans="2:65" s="1" customFormat="1" ht="24.2" customHeight="1">
      <c r="B99" s="29"/>
      <c r="C99" s="109" t="s">
        <v>164</v>
      </c>
      <c r="D99" s="109" t="s">
        <v>127</v>
      </c>
      <c r="E99" s="110" t="s">
        <v>507</v>
      </c>
      <c r="F99" s="111" t="s">
        <v>508</v>
      </c>
      <c r="G99" s="112" t="s">
        <v>203</v>
      </c>
      <c r="H99" s="113">
        <v>1480</v>
      </c>
      <c r="I99" s="114"/>
      <c r="J99" s="115">
        <f>ROUND(I99*H99,2)</f>
        <v>0</v>
      </c>
      <c r="K99" s="111" t="s">
        <v>131</v>
      </c>
      <c r="L99" s="29"/>
      <c r="M99" s="116" t="s">
        <v>19</v>
      </c>
      <c r="N99" s="117" t="s">
        <v>42</v>
      </c>
      <c r="P99" s="118">
        <f>O99*H99</f>
        <v>0</v>
      </c>
      <c r="Q99" s="118">
        <v>0</v>
      </c>
      <c r="R99" s="118">
        <f>Q99*H99</f>
        <v>0</v>
      </c>
      <c r="S99" s="118">
        <v>0</v>
      </c>
      <c r="T99" s="119">
        <f>S99*H99</f>
        <v>0</v>
      </c>
      <c r="AR99" s="120" t="s">
        <v>132</v>
      </c>
      <c r="AT99" s="120" t="s">
        <v>127</v>
      </c>
      <c r="AU99" s="120" t="s">
        <v>71</v>
      </c>
      <c r="AY99" s="14" t="s">
        <v>133</v>
      </c>
      <c r="BE99" s="121">
        <f>IF(N99="základní",J99,0)</f>
        <v>0</v>
      </c>
      <c r="BF99" s="121">
        <f>IF(N99="snížená",J99,0)</f>
        <v>0</v>
      </c>
      <c r="BG99" s="121">
        <f>IF(N99="zákl. přenesená",J99,0)</f>
        <v>0</v>
      </c>
      <c r="BH99" s="121">
        <f>IF(N99="sníž. přenesená",J99,0)</f>
        <v>0</v>
      </c>
      <c r="BI99" s="121">
        <f>IF(N99="nulová",J99,0)</f>
        <v>0</v>
      </c>
      <c r="BJ99" s="14" t="s">
        <v>78</v>
      </c>
      <c r="BK99" s="121">
        <f>ROUND(I99*H99,2)</f>
        <v>0</v>
      </c>
      <c r="BL99" s="14" t="s">
        <v>132</v>
      </c>
      <c r="BM99" s="120" t="s">
        <v>683</v>
      </c>
    </row>
    <row r="100" spans="2:65" s="1" customFormat="1" ht="19.5">
      <c r="B100" s="29"/>
      <c r="D100" s="122" t="s">
        <v>135</v>
      </c>
      <c r="F100" s="123" t="s">
        <v>510</v>
      </c>
      <c r="I100" s="124"/>
      <c r="L100" s="29"/>
      <c r="M100" s="125"/>
      <c r="T100" s="50"/>
      <c r="AT100" s="14" t="s">
        <v>135</v>
      </c>
      <c r="AU100" s="14" t="s">
        <v>71</v>
      </c>
    </row>
    <row r="101" spans="2:65" s="1" customFormat="1" ht="11.25">
      <c r="B101" s="29"/>
      <c r="D101" s="126" t="s">
        <v>137</v>
      </c>
      <c r="F101" s="127" t="s">
        <v>511</v>
      </c>
      <c r="I101" s="124"/>
      <c r="L101" s="29"/>
      <c r="M101" s="125"/>
      <c r="T101" s="50"/>
      <c r="AT101" s="14" t="s">
        <v>137</v>
      </c>
      <c r="AU101" s="14" t="s">
        <v>71</v>
      </c>
    </row>
    <row r="102" spans="2:65" s="9" customFormat="1" ht="11.25">
      <c r="B102" s="128"/>
      <c r="D102" s="122" t="s">
        <v>139</v>
      </c>
      <c r="E102" s="129" t="s">
        <v>19</v>
      </c>
      <c r="F102" s="130" t="s">
        <v>684</v>
      </c>
      <c r="H102" s="131">
        <v>1480</v>
      </c>
      <c r="I102" s="132"/>
      <c r="L102" s="128"/>
      <c r="M102" s="133"/>
      <c r="T102" s="134"/>
      <c r="AT102" s="129" t="s">
        <v>139</v>
      </c>
      <c r="AU102" s="129" t="s">
        <v>71</v>
      </c>
      <c r="AV102" s="9" t="s">
        <v>80</v>
      </c>
      <c r="AW102" s="9" t="s">
        <v>33</v>
      </c>
      <c r="AX102" s="9" t="s">
        <v>78</v>
      </c>
      <c r="AY102" s="129" t="s">
        <v>133</v>
      </c>
    </row>
    <row r="103" spans="2:65" s="1" customFormat="1" ht="16.5" customHeight="1">
      <c r="B103" s="29"/>
      <c r="C103" s="109" t="s">
        <v>172</v>
      </c>
      <c r="D103" s="109" t="s">
        <v>127</v>
      </c>
      <c r="E103" s="110" t="s">
        <v>428</v>
      </c>
      <c r="F103" s="111" t="s">
        <v>429</v>
      </c>
      <c r="G103" s="112" t="s">
        <v>423</v>
      </c>
      <c r="H103" s="113">
        <v>94</v>
      </c>
      <c r="I103" s="114"/>
      <c r="J103" s="115">
        <f>ROUND(I103*H103,2)</f>
        <v>0</v>
      </c>
      <c r="K103" s="111" t="s">
        <v>131</v>
      </c>
      <c r="L103" s="29"/>
      <c r="M103" s="116" t="s">
        <v>19</v>
      </c>
      <c r="N103" s="117" t="s">
        <v>42</v>
      </c>
      <c r="P103" s="118">
        <f>O103*H103</f>
        <v>0</v>
      </c>
      <c r="Q103" s="118">
        <v>0</v>
      </c>
      <c r="R103" s="118">
        <f>Q103*H103</f>
        <v>0</v>
      </c>
      <c r="S103" s="118">
        <v>0</v>
      </c>
      <c r="T103" s="119">
        <f>S103*H103</f>
        <v>0</v>
      </c>
      <c r="AR103" s="120" t="s">
        <v>132</v>
      </c>
      <c r="AT103" s="120" t="s">
        <v>127</v>
      </c>
      <c r="AU103" s="120" t="s">
        <v>71</v>
      </c>
      <c r="AY103" s="14" t="s">
        <v>133</v>
      </c>
      <c r="BE103" s="121">
        <f>IF(N103="základní",J103,0)</f>
        <v>0</v>
      </c>
      <c r="BF103" s="121">
        <f>IF(N103="snížená",J103,0)</f>
        <v>0</v>
      </c>
      <c r="BG103" s="121">
        <f>IF(N103="zákl. přenesená",J103,0)</f>
        <v>0</v>
      </c>
      <c r="BH103" s="121">
        <f>IF(N103="sníž. přenesená",J103,0)</f>
        <v>0</v>
      </c>
      <c r="BI103" s="121">
        <f>IF(N103="nulová",J103,0)</f>
        <v>0</v>
      </c>
      <c r="BJ103" s="14" t="s">
        <v>78</v>
      </c>
      <c r="BK103" s="121">
        <f>ROUND(I103*H103,2)</f>
        <v>0</v>
      </c>
      <c r="BL103" s="14" t="s">
        <v>132</v>
      </c>
      <c r="BM103" s="120" t="s">
        <v>685</v>
      </c>
    </row>
    <row r="104" spans="2:65" s="1" customFormat="1" ht="11.25">
      <c r="B104" s="29"/>
      <c r="D104" s="122" t="s">
        <v>135</v>
      </c>
      <c r="F104" s="123" t="s">
        <v>431</v>
      </c>
      <c r="I104" s="124"/>
      <c r="L104" s="29"/>
      <c r="M104" s="125"/>
      <c r="T104" s="50"/>
      <c r="AT104" s="14" t="s">
        <v>135</v>
      </c>
      <c r="AU104" s="14" t="s">
        <v>71</v>
      </c>
    </row>
    <row r="105" spans="2:65" s="1" customFormat="1" ht="11.25">
      <c r="B105" s="29"/>
      <c r="D105" s="126" t="s">
        <v>137</v>
      </c>
      <c r="F105" s="127" t="s">
        <v>432</v>
      </c>
      <c r="I105" s="124"/>
      <c r="L105" s="29"/>
      <c r="M105" s="125"/>
      <c r="T105" s="50"/>
      <c r="AT105" s="14" t="s">
        <v>137</v>
      </c>
      <c r="AU105" s="14" t="s">
        <v>71</v>
      </c>
    </row>
    <row r="106" spans="2:65" s="9" customFormat="1" ht="22.5">
      <c r="B106" s="128"/>
      <c r="D106" s="122" t="s">
        <v>139</v>
      </c>
      <c r="E106" s="129" t="s">
        <v>19</v>
      </c>
      <c r="F106" s="130" t="s">
        <v>686</v>
      </c>
      <c r="H106" s="131">
        <v>94</v>
      </c>
      <c r="I106" s="132"/>
      <c r="L106" s="128"/>
      <c r="M106" s="133"/>
      <c r="T106" s="134"/>
      <c r="AT106" s="129" t="s">
        <v>139</v>
      </c>
      <c r="AU106" s="129" t="s">
        <v>71</v>
      </c>
      <c r="AV106" s="9" t="s">
        <v>80</v>
      </c>
      <c r="AW106" s="9" t="s">
        <v>33</v>
      </c>
      <c r="AX106" s="9" t="s">
        <v>78</v>
      </c>
      <c r="AY106" s="129" t="s">
        <v>133</v>
      </c>
    </row>
    <row r="107" spans="2:65" s="1" customFormat="1" ht="21.75" customHeight="1">
      <c r="B107" s="29"/>
      <c r="C107" s="109" t="s">
        <v>177</v>
      </c>
      <c r="D107" s="109" t="s">
        <v>127</v>
      </c>
      <c r="E107" s="110" t="s">
        <v>435</v>
      </c>
      <c r="F107" s="111" t="s">
        <v>436</v>
      </c>
      <c r="G107" s="112" t="s">
        <v>423</v>
      </c>
      <c r="H107" s="113">
        <v>94</v>
      </c>
      <c r="I107" s="114"/>
      <c r="J107" s="115">
        <f>ROUND(I107*H107,2)</f>
        <v>0</v>
      </c>
      <c r="K107" s="111" t="s">
        <v>131</v>
      </c>
      <c r="L107" s="29"/>
      <c r="M107" s="116" t="s">
        <v>19</v>
      </c>
      <c r="N107" s="117" t="s">
        <v>42</v>
      </c>
      <c r="P107" s="118">
        <f>O107*H107</f>
        <v>0</v>
      </c>
      <c r="Q107" s="118">
        <v>0</v>
      </c>
      <c r="R107" s="118">
        <f>Q107*H107</f>
        <v>0</v>
      </c>
      <c r="S107" s="118">
        <v>0</v>
      </c>
      <c r="T107" s="119">
        <f>S107*H107</f>
        <v>0</v>
      </c>
      <c r="AR107" s="120" t="s">
        <v>132</v>
      </c>
      <c r="AT107" s="120" t="s">
        <v>127</v>
      </c>
      <c r="AU107" s="120" t="s">
        <v>71</v>
      </c>
      <c r="AY107" s="14" t="s">
        <v>133</v>
      </c>
      <c r="BE107" s="121">
        <f>IF(N107="základní",J107,0)</f>
        <v>0</v>
      </c>
      <c r="BF107" s="121">
        <f>IF(N107="snížená",J107,0)</f>
        <v>0</v>
      </c>
      <c r="BG107" s="121">
        <f>IF(N107="zákl. přenesená",J107,0)</f>
        <v>0</v>
      </c>
      <c r="BH107" s="121">
        <f>IF(N107="sníž. přenesená",J107,0)</f>
        <v>0</v>
      </c>
      <c r="BI107" s="121">
        <f>IF(N107="nulová",J107,0)</f>
        <v>0</v>
      </c>
      <c r="BJ107" s="14" t="s">
        <v>78</v>
      </c>
      <c r="BK107" s="121">
        <f>ROUND(I107*H107,2)</f>
        <v>0</v>
      </c>
      <c r="BL107" s="14" t="s">
        <v>132</v>
      </c>
      <c r="BM107" s="120" t="s">
        <v>687</v>
      </c>
    </row>
    <row r="108" spans="2:65" s="1" customFormat="1" ht="11.25">
      <c r="B108" s="29"/>
      <c r="D108" s="122" t="s">
        <v>135</v>
      </c>
      <c r="F108" s="123" t="s">
        <v>438</v>
      </c>
      <c r="I108" s="124"/>
      <c r="L108" s="29"/>
      <c r="M108" s="125"/>
      <c r="T108" s="50"/>
      <c r="AT108" s="14" t="s">
        <v>135</v>
      </c>
      <c r="AU108" s="14" t="s">
        <v>71</v>
      </c>
    </row>
    <row r="109" spans="2:65" s="1" customFormat="1" ht="11.25">
      <c r="B109" s="29"/>
      <c r="D109" s="126" t="s">
        <v>137</v>
      </c>
      <c r="F109" s="127" t="s">
        <v>439</v>
      </c>
      <c r="I109" s="124"/>
      <c r="L109" s="29"/>
      <c r="M109" s="125"/>
      <c r="T109" s="50"/>
      <c r="AT109" s="14" t="s">
        <v>137</v>
      </c>
      <c r="AU109" s="14" t="s">
        <v>71</v>
      </c>
    </row>
    <row r="110" spans="2:65" s="1" customFormat="1" ht="24.2" customHeight="1">
      <c r="B110" s="29"/>
      <c r="C110" s="109" t="s">
        <v>184</v>
      </c>
      <c r="D110" s="109" t="s">
        <v>127</v>
      </c>
      <c r="E110" s="110" t="s">
        <v>441</v>
      </c>
      <c r="F110" s="111" t="s">
        <v>442</v>
      </c>
      <c r="G110" s="112" t="s">
        <v>423</v>
      </c>
      <c r="H110" s="113">
        <v>282</v>
      </c>
      <c r="I110" s="114"/>
      <c r="J110" s="115">
        <f>ROUND(I110*H110,2)</f>
        <v>0</v>
      </c>
      <c r="K110" s="111" t="s">
        <v>131</v>
      </c>
      <c r="L110" s="29"/>
      <c r="M110" s="116" t="s">
        <v>19</v>
      </c>
      <c r="N110" s="117" t="s">
        <v>42</v>
      </c>
      <c r="P110" s="118">
        <f>O110*H110</f>
        <v>0</v>
      </c>
      <c r="Q110" s="118">
        <v>0</v>
      </c>
      <c r="R110" s="118">
        <f>Q110*H110</f>
        <v>0</v>
      </c>
      <c r="S110" s="118">
        <v>0</v>
      </c>
      <c r="T110" s="119">
        <f>S110*H110</f>
        <v>0</v>
      </c>
      <c r="AR110" s="120" t="s">
        <v>132</v>
      </c>
      <c r="AT110" s="120" t="s">
        <v>127</v>
      </c>
      <c r="AU110" s="120" t="s">
        <v>71</v>
      </c>
      <c r="AY110" s="14" t="s">
        <v>133</v>
      </c>
      <c r="BE110" s="121">
        <f>IF(N110="základní",J110,0)</f>
        <v>0</v>
      </c>
      <c r="BF110" s="121">
        <f>IF(N110="snížená",J110,0)</f>
        <v>0</v>
      </c>
      <c r="BG110" s="121">
        <f>IF(N110="zákl. přenesená",J110,0)</f>
        <v>0</v>
      </c>
      <c r="BH110" s="121">
        <f>IF(N110="sníž. přenesená",J110,0)</f>
        <v>0</v>
      </c>
      <c r="BI110" s="121">
        <f>IF(N110="nulová",J110,0)</f>
        <v>0</v>
      </c>
      <c r="BJ110" s="14" t="s">
        <v>78</v>
      </c>
      <c r="BK110" s="121">
        <f>ROUND(I110*H110,2)</f>
        <v>0</v>
      </c>
      <c r="BL110" s="14" t="s">
        <v>132</v>
      </c>
      <c r="BM110" s="120" t="s">
        <v>688</v>
      </c>
    </row>
    <row r="111" spans="2:65" s="1" customFormat="1" ht="19.5">
      <c r="B111" s="29"/>
      <c r="D111" s="122" t="s">
        <v>135</v>
      </c>
      <c r="F111" s="123" t="s">
        <v>444</v>
      </c>
      <c r="I111" s="124"/>
      <c r="L111" s="29"/>
      <c r="M111" s="125"/>
      <c r="T111" s="50"/>
      <c r="AT111" s="14" t="s">
        <v>135</v>
      </c>
      <c r="AU111" s="14" t="s">
        <v>71</v>
      </c>
    </row>
    <row r="112" spans="2:65" s="1" customFormat="1" ht="11.25">
      <c r="B112" s="29"/>
      <c r="D112" s="126" t="s">
        <v>137</v>
      </c>
      <c r="F112" s="127" t="s">
        <v>445</v>
      </c>
      <c r="I112" s="124"/>
      <c r="L112" s="29"/>
      <c r="M112" s="125"/>
      <c r="T112" s="50"/>
      <c r="AT112" s="14" t="s">
        <v>137</v>
      </c>
      <c r="AU112" s="14" t="s">
        <v>71</v>
      </c>
    </row>
    <row r="113" spans="2:51" s="9" customFormat="1" ht="11.25">
      <c r="B113" s="128"/>
      <c r="D113" s="122" t="s">
        <v>139</v>
      </c>
      <c r="E113" s="129" t="s">
        <v>19</v>
      </c>
      <c r="F113" s="130" t="s">
        <v>689</v>
      </c>
      <c r="H113" s="131">
        <v>282</v>
      </c>
      <c r="I113" s="132"/>
      <c r="L113" s="128"/>
      <c r="M113" s="161"/>
      <c r="N113" s="162"/>
      <c r="O113" s="162"/>
      <c r="P113" s="162"/>
      <c r="Q113" s="162"/>
      <c r="R113" s="162"/>
      <c r="S113" s="162"/>
      <c r="T113" s="163"/>
      <c r="AT113" s="129" t="s">
        <v>139</v>
      </c>
      <c r="AU113" s="129" t="s">
        <v>71</v>
      </c>
      <c r="AV113" s="9" t="s">
        <v>80</v>
      </c>
      <c r="AW113" s="9" t="s">
        <v>33</v>
      </c>
      <c r="AX113" s="9" t="s">
        <v>78</v>
      </c>
      <c r="AY113" s="129" t="s">
        <v>133</v>
      </c>
    </row>
    <row r="114" spans="2:51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29"/>
    </row>
  </sheetData>
  <sheetProtection algorithmName="SHA-512" hashValue="G8YpuvNrQrXFGt3bLA6RfcU1R9x7MAyg7J1xBq1uLUWT0g/yogi+jh0mE66WN4lQzFQ9ZWs6bcxYqIR8mnPIiQ==" saltValue="5Iq6MgPwF2DLdra1Cz5TrJaGgS8dt4SxD1ct9QZicAW1cTenGB77oHAUdlyYB9EDx45pEz6M0GFVc+g0hWFGyw==" spinCount="100000" sheet="1" objects="1" scenarios="1" formatColumns="0" formatRows="0" autoFilter="0"/>
  <autoFilter ref="C84:K113" xr:uid="{00000000-0009-0000-0000-000007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8" r:id="rId1" xr:uid="{00000000-0004-0000-0700-000000000000}"/>
    <hyperlink ref="F92" r:id="rId2" xr:uid="{00000000-0004-0000-0700-000001000000}"/>
    <hyperlink ref="F96" r:id="rId3" xr:uid="{00000000-0004-0000-0700-000002000000}"/>
    <hyperlink ref="F101" r:id="rId4" xr:uid="{00000000-0004-0000-0700-000003000000}"/>
    <hyperlink ref="F105" r:id="rId5" xr:uid="{00000000-0004-0000-0700-000004000000}"/>
    <hyperlink ref="F109" r:id="rId6" xr:uid="{00000000-0004-0000-0700-000005000000}"/>
    <hyperlink ref="F112" r:id="rId7" xr:uid="{00000000-0004-0000-07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1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4" t="s">
        <v>102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107</v>
      </c>
      <c r="L4" s="17"/>
      <c r="M4" s="88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90" t="str">
        <f>'Rekapitulace stavby'!K6</f>
        <v>Výsadba větrolamů v k.ú. Mikulov na Moravě – I. etapa - část 1.a</v>
      </c>
      <c r="F7" s="291"/>
      <c r="G7" s="291"/>
      <c r="H7" s="291"/>
      <c r="L7" s="17"/>
    </row>
    <row r="8" spans="2:46" ht="12" customHeight="1">
      <c r="B8" s="17"/>
      <c r="D8" s="24" t="s">
        <v>108</v>
      </c>
      <c r="L8" s="17"/>
    </row>
    <row r="9" spans="2:46" s="1" customFormat="1" ht="16.5" customHeight="1">
      <c r="B9" s="29"/>
      <c r="E9" s="290" t="s">
        <v>598</v>
      </c>
      <c r="F9" s="292"/>
      <c r="G9" s="292"/>
      <c r="H9" s="292"/>
      <c r="L9" s="29"/>
    </row>
    <row r="10" spans="2:46" s="1" customFormat="1" ht="12" customHeight="1">
      <c r="B10" s="29"/>
      <c r="D10" s="24" t="s">
        <v>480</v>
      </c>
      <c r="L10" s="29"/>
    </row>
    <row r="11" spans="2:46" s="1" customFormat="1" ht="16.5" customHeight="1">
      <c r="B11" s="29"/>
      <c r="E11" s="254" t="s">
        <v>690</v>
      </c>
      <c r="F11" s="292"/>
      <c r="G11" s="292"/>
      <c r="H11" s="292"/>
      <c r="L11" s="29"/>
    </row>
    <row r="12" spans="2:46" s="1" customFormat="1" ht="11.25">
      <c r="B12" s="29"/>
      <c r="L12" s="29"/>
    </row>
    <row r="13" spans="2:46" s="1" customFormat="1" ht="12" customHeight="1">
      <c r="B13" s="29"/>
      <c r="D13" s="24" t="s">
        <v>18</v>
      </c>
      <c r="F13" s="22" t="s">
        <v>19</v>
      </c>
      <c r="I13" s="24" t="s">
        <v>20</v>
      </c>
      <c r="J13" s="22" t="s">
        <v>19</v>
      </c>
      <c r="L13" s="29"/>
    </row>
    <row r="14" spans="2:46" s="1" customFormat="1" ht="12" customHeight="1">
      <c r="B14" s="29"/>
      <c r="D14" s="24" t="s">
        <v>21</v>
      </c>
      <c r="F14" s="22" t="s">
        <v>22</v>
      </c>
      <c r="I14" s="24" t="s">
        <v>23</v>
      </c>
      <c r="J14" s="46" t="str">
        <f>'Rekapitulace stavby'!AN8</f>
        <v>8. 7. 2025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25</v>
      </c>
      <c r="I16" s="24" t="s">
        <v>26</v>
      </c>
      <c r="J16" s="22" t="s">
        <v>19</v>
      </c>
      <c r="L16" s="29"/>
    </row>
    <row r="17" spans="2:12" s="1" customFormat="1" ht="18" customHeight="1">
      <c r="B17" s="29"/>
      <c r="E17" s="22" t="s">
        <v>27</v>
      </c>
      <c r="I17" s="24" t="s">
        <v>28</v>
      </c>
      <c r="J17" s="22" t="s">
        <v>19</v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29</v>
      </c>
      <c r="I19" s="24" t="s">
        <v>26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93" t="str">
        <f>'Rekapitulace stavby'!E14</f>
        <v>Vyplň údaj</v>
      </c>
      <c r="F20" s="260"/>
      <c r="G20" s="260"/>
      <c r="H20" s="260"/>
      <c r="I20" s="24" t="s">
        <v>28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31</v>
      </c>
      <c r="I22" s="24" t="s">
        <v>26</v>
      </c>
      <c r="J22" s="22" t="s">
        <v>19</v>
      </c>
      <c r="L22" s="29"/>
    </row>
    <row r="23" spans="2:12" s="1" customFormat="1" ht="18" customHeight="1">
      <c r="B23" s="29"/>
      <c r="E23" s="22" t="s">
        <v>32</v>
      </c>
      <c r="I23" s="24" t="s">
        <v>28</v>
      </c>
      <c r="J23" s="22" t="s">
        <v>19</v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34</v>
      </c>
      <c r="I25" s="24" t="s">
        <v>26</v>
      </c>
      <c r="J25" s="22" t="s">
        <v>19</v>
      </c>
      <c r="L25" s="29"/>
    </row>
    <row r="26" spans="2:12" s="1" customFormat="1" ht="18" customHeight="1">
      <c r="B26" s="29"/>
      <c r="E26" s="22" t="s">
        <v>32</v>
      </c>
      <c r="I26" s="24" t="s">
        <v>28</v>
      </c>
      <c r="J26" s="22" t="s">
        <v>19</v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35</v>
      </c>
      <c r="L28" s="29"/>
    </row>
    <row r="29" spans="2:12" s="7" customFormat="1" ht="16.5" customHeight="1">
      <c r="B29" s="89"/>
      <c r="E29" s="265" t="s">
        <v>19</v>
      </c>
      <c r="F29" s="265"/>
      <c r="G29" s="265"/>
      <c r="H29" s="265"/>
      <c r="L29" s="89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35" customHeight="1">
      <c r="B32" s="29"/>
      <c r="D32" s="90" t="s">
        <v>37</v>
      </c>
      <c r="J32" s="60">
        <f>ROUND(J85, 2)</f>
        <v>0</v>
      </c>
      <c r="L32" s="29"/>
    </row>
    <row r="33" spans="2:12" s="1" customFormat="1" ht="6.95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45" customHeight="1">
      <c r="B34" s="29"/>
      <c r="F34" s="32" t="s">
        <v>39</v>
      </c>
      <c r="I34" s="32" t="s">
        <v>38</v>
      </c>
      <c r="J34" s="32" t="s">
        <v>40</v>
      </c>
      <c r="L34" s="29"/>
    </row>
    <row r="35" spans="2:12" s="1" customFormat="1" ht="14.45" customHeight="1">
      <c r="B35" s="29"/>
      <c r="D35" s="49" t="s">
        <v>41</v>
      </c>
      <c r="E35" s="24" t="s">
        <v>42</v>
      </c>
      <c r="F35" s="81">
        <f>ROUND((SUM(BE85:BE109)),  2)</f>
        <v>0</v>
      </c>
      <c r="I35" s="91">
        <v>0.21</v>
      </c>
      <c r="J35" s="81">
        <f>ROUND(((SUM(BE85:BE109))*I35),  2)</f>
        <v>0</v>
      </c>
      <c r="L35" s="29"/>
    </row>
    <row r="36" spans="2:12" s="1" customFormat="1" ht="14.45" customHeight="1">
      <c r="B36" s="29"/>
      <c r="E36" s="24" t="s">
        <v>43</v>
      </c>
      <c r="F36" s="81">
        <f>ROUND((SUM(BF85:BF109)),  2)</f>
        <v>0</v>
      </c>
      <c r="I36" s="91">
        <v>0.12</v>
      </c>
      <c r="J36" s="81">
        <f>ROUND(((SUM(BF85:BF109))*I36),  2)</f>
        <v>0</v>
      </c>
      <c r="L36" s="29"/>
    </row>
    <row r="37" spans="2:12" s="1" customFormat="1" ht="14.45" hidden="1" customHeight="1">
      <c r="B37" s="29"/>
      <c r="E37" s="24" t="s">
        <v>44</v>
      </c>
      <c r="F37" s="81">
        <f>ROUND((SUM(BG85:BG109)),  2)</f>
        <v>0</v>
      </c>
      <c r="I37" s="91">
        <v>0.21</v>
      </c>
      <c r="J37" s="81">
        <f>0</f>
        <v>0</v>
      </c>
      <c r="L37" s="29"/>
    </row>
    <row r="38" spans="2:12" s="1" customFormat="1" ht="14.45" hidden="1" customHeight="1">
      <c r="B38" s="29"/>
      <c r="E38" s="24" t="s">
        <v>45</v>
      </c>
      <c r="F38" s="81">
        <f>ROUND((SUM(BH85:BH109)),  2)</f>
        <v>0</v>
      </c>
      <c r="I38" s="91">
        <v>0.12</v>
      </c>
      <c r="J38" s="81">
        <f>0</f>
        <v>0</v>
      </c>
      <c r="L38" s="29"/>
    </row>
    <row r="39" spans="2:12" s="1" customFormat="1" ht="14.45" hidden="1" customHeight="1">
      <c r="B39" s="29"/>
      <c r="E39" s="24" t="s">
        <v>46</v>
      </c>
      <c r="F39" s="81">
        <f>ROUND((SUM(BI85:BI109)),  2)</f>
        <v>0</v>
      </c>
      <c r="I39" s="91">
        <v>0</v>
      </c>
      <c r="J39" s="81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2"/>
      <c r="D41" s="93" t="s">
        <v>47</v>
      </c>
      <c r="E41" s="51"/>
      <c r="F41" s="51"/>
      <c r="G41" s="94" t="s">
        <v>48</v>
      </c>
      <c r="H41" s="95" t="s">
        <v>49</v>
      </c>
      <c r="I41" s="51"/>
      <c r="J41" s="96">
        <f>SUM(J32:J39)</f>
        <v>0</v>
      </c>
      <c r="K41" s="97"/>
      <c r="L41" s="29"/>
    </row>
    <row r="42" spans="2:12" s="1" customFormat="1" ht="14.4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6.95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4.95" customHeight="1">
      <c r="B47" s="29"/>
      <c r="C47" s="18" t="s">
        <v>110</v>
      </c>
      <c r="L47" s="29"/>
    </row>
    <row r="48" spans="2:12" s="1" customFormat="1" ht="6.95" customHeight="1">
      <c r="B48" s="29"/>
      <c r="L48" s="29"/>
    </row>
    <row r="49" spans="2:47" s="1" customFormat="1" ht="12" customHeight="1">
      <c r="B49" s="29"/>
      <c r="C49" s="24" t="s">
        <v>16</v>
      </c>
      <c r="L49" s="29"/>
    </row>
    <row r="50" spans="2:47" s="1" customFormat="1" ht="26.25" customHeight="1">
      <c r="B50" s="29"/>
      <c r="E50" s="290" t="str">
        <f>E7</f>
        <v>Výsadba větrolamů v k.ú. Mikulov na Moravě – I. etapa - část 1.a</v>
      </c>
      <c r="F50" s="291"/>
      <c r="G50" s="291"/>
      <c r="H50" s="291"/>
      <c r="L50" s="29"/>
    </row>
    <row r="51" spans="2:47" ht="12" customHeight="1">
      <c r="B51" s="17"/>
      <c r="C51" s="24" t="s">
        <v>108</v>
      </c>
      <c r="L51" s="17"/>
    </row>
    <row r="52" spans="2:47" s="1" customFormat="1" ht="16.5" customHeight="1">
      <c r="B52" s="29"/>
      <c r="E52" s="290" t="s">
        <v>598</v>
      </c>
      <c r="F52" s="292"/>
      <c r="G52" s="292"/>
      <c r="H52" s="292"/>
      <c r="L52" s="29"/>
    </row>
    <row r="53" spans="2:47" s="1" customFormat="1" ht="12" customHeight="1">
      <c r="B53" s="29"/>
      <c r="C53" s="24" t="s">
        <v>480</v>
      </c>
      <c r="L53" s="29"/>
    </row>
    <row r="54" spans="2:47" s="1" customFormat="1" ht="16.5" customHeight="1">
      <c r="B54" s="29"/>
      <c r="E54" s="254" t="str">
        <f>E11</f>
        <v>SO-022 - 2. rok pěstební péče</v>
      </c>
      <c r="F54" s="292"/>
      <c r="G54" s="292"/>
      <c r="H54" s="292"/>
      <c r="L54" s="29"/>
    </row>
    <row r="55" spans="2:47" s="1" customFormat="1" ht="6.95" customHeight="1">
      <c r="B55" s="29"/>
      <c r="L55" s="29"/>
    </row>
    <row r="56" spans="2:47" s="1" customFormat="1" ht="12" customHeight="1">
      <c r="B56" s="29"/>
      <c r="C56" s="24" t="s">
        <v>21</v>
      </c>
      <c r="F56" s="22" t="str">
        <f>F14</f>
        <v>k.ú. Mikulov na Moravě</v>
      </c>
      <c r="I56" s="24" t="s">
        <v>23</v>
      </c>
      <c r="J56" s="46" t="str">
        <f>IF(J14="","",J14)</f>
        <v>8. 7. 2025</v>
      </c>
      <c r="L56" s="29"/>
    </row>
    <row r="57" spans="2:47" s="1" customFormat="1" ht="6.95" customHeight="1">
      <c r="B57" s="29"/>
      <c r="L57" s="29"/>
    </row>
    <row r="58" spans="2:47" s="1" customFormat="1" ht="25.7" customHeight="1">
      <c r="B58" s="29"/>
      <c r="C58" s="24" t="s">
        <v>25</v>
      </c>
      <c r="F58" s="22" t="str">
        <f>E17</f>
        <v>SPÚ ČR, KPÚ pro Jihomoravský kraj</v>
      </c>
      <c r="I58" s="24" t="s">
        <v>31</v>
      </c>
      <c r="J58" s="27" t="str">
        <f>E23</f>
        <v>AGROPTROJEKT PSO s.r.o.</v>
      </c>
      <c r="L58" s="29"/>
    </row>
    <row r="59" spans="2:47" s="1" customFormat="1" ht="25.7" customHeight="1">
      <c r="B59" s="29"/>
      <c r="C59" s="24" t="s">
        <v>29</v>
      </c>
      <c r="F59" s="22" t="str">
        <f>IF(E20="","",E20)</f>
        <v>Vyplň údaj</v>
      </c>
      <c r="I59" s="24" t="s">
        <v>34</v>
      </c>
      <c r="J59" s="27" t="str">
        <f>E26</f>
        <v>AGROPTROJEKT PSO s.r.o.</v>
      </c>
      <c r="L59" s="29"/>
    </row>
    <row r="60" spans="2:47" s="1" customFormat="1" ht="10.35" customHeight="1">
      <c r="B60" s="29"/>
      <c r="L60" s="29"/>
    </row>
    <row r="61" spans="2:47" s="1" customFormat="1" ht="29.25" customHeight="1">
      <c r="B61" s="29"/>
      <c r="C61" s="98" t="s">
        <v>111</v>
      </c>
      <c r="D61" s="92"/>
      <c r="E61" s="92"/>
      <c r="F61" s="92"/>
      <c r="G61" s="92"/>
      <c r="H61" s="92"/>
      <c r="I61" s="92"/>
      <c r="J61" s="99" t="s">
        <v>112</v>
      </c>
      <c r="K61" s="92"/>
      <c r="L61" s="29"/>
    </row>
    <row r="62" spans="2:47" s="1" customFormat="1" ht="10.35" customHeight="1">
      <c r="B62" s="29"/>
      <c r="L62" s="29"/>
    </row>
    <row r="63" spans="2:47" s="1" customFormat="1" ht="22.9" customHeight="1">
      <c r="B63" s="29"/>
      <c r="C63" s="100" t="s">
        <v>69</v>
      </c>
      <c r="J63" s="60">
        <f>J85</f>
        <v>0</v>
      </c>
      <c r="L63" s="29"/>
      <c r="AU63" s="14" t="s">
        <v>113</v>
      </c>
    </row>
    <row r="64" spans="2:47" s="1" customFormat="1" ht="21.75" customHeight="1">
      <c r="B64" s="29"/>
      <c r="L64" s="29"/>
    </row>
    <row r="65" spans="2:12" s="1" customFormat="1" ht="6.95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>
      <c r="B70" s="29"/>
      <c r="C70" s="18" t="s">
        <v>114</v>
      </c>
      <c r="L70" s="29"/>
    </row>
    <row r="71" spans="2:12" s="1" customFormat="1" ht="6.95" customHeight="1">
      <c r="B71" s="29"/>
      <c r="L71" s="29"/>
    </row>
    <row r="72" spans="2:12" s="1" customFormat="1" ht="12" customHeight="1">
      <c r="B72" s="29"/>
      <c r="C72" s="24" t="s">
        <v>16</v>
      </c>
      <c r="L72" s="29"/>
    </row>
    <row r="73" spans="2:12" s="1" customFormat="1" ht="26.25" customHeight="1">
      <c r="B73" s="29"/>
      <c r="E73" s="290" t="str">
        <f>E7</f>
        <v>Výsadba větrolamů v k.ú. Mikulov na Moravě – I. etapa - část 1.a</v>
      </c>
      <c r="F73" s="291"/>
      <c r="G73" s="291"/>
      <c r="H73" s="291"/>
      <c r="L73" s="29"/>
    </row>
    <row r="74" spans="2:12" ht="12" customHeight="1">
      <c r="B74" s="17"/>
      <c r="C74" s="24" t="s">
        <v>108</v>
      </c>
      <c r="L74" s="17"/>
    </row>
    <row r="75" spans="2:12" s="1" customFormat="1" ht="16.5" customHeight="1">
      <c r="B75" s="29"/>
      <c r="E75" s="290" t="s">
        <v>598</v>
      </c>
      <c r="F75" s="292"/>
      <c r="G75" s="292"/>
      <c r="H75" s="292"/>
      <c r="L75" s="29"/>
    </row>
    <row r="76" spans="2:12" s="1" customFormat="1" ht="12" customHeight="1">
      <c r="B76" s="29"/>
      <c r="C76" s="24" t="s">
        <v>480</v>
      </c>
      <c r="L76" s="29"/>
    </row>
    <row r="77" spans="2:12" s="1" customFormat="1" ht="16.5" customHeight="1">
      <c r="B77" s="29"/>
      <c r="E77" s="254" t="str">
        <f>E11</f>
        <v>SO-022 - 2. rok pěstební péče</v>
      </c>
      <c r="F77" s="292"/>
      <c r="G77" s="292"/>
      <c r="H77" s="292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F14</f>
        <v>k.ú. Mikulov na Moravě</v>
      </c>
      <c r="I79" s="24" t="s">
        <v>23</v>
      </c>
      <c r="J79" s="46" t="str">
        <f>IF(J14="","",J14)</f>
        <v>8. 7. 2025</v>
      </c>
      <c r="L79" s="29"/>
    </row>
    <row r="80" spans="2:12" s="1" customFormat="1" ht="6.95" customHeight="1">
      <c r="B80" s="29"/>
      <c r="L80" s="29"/>
    </row>
    <row r="81" spans="2:65" s="1" customFormat="1" ht="25.7" customHeight="1">
      <c r="B81" s="29"/>
      <c r="C81" s="24" t="s">
        <v>25</v>
      </c>
      <c r="F81" s="22" t="str">
        <f>E17</f>
        <v>SPÚ ČR, KPÚ pro Jihomoravský kraj</v>
      </c>
      <c r="I81" s="24" t="s">
        <v>31</v>
      </c>
      <c r="J81" s="27" t="str">
        <f>E23</f>
        <v>AGROPTROJEKT PSO s.r.o.</v>
      </c>
      <c r="L81" s="29"/>
    </row>
    <row r="82" spans="2:65" s="1" customFormat="1" ht="25.7" customHeight="1">
      <c r="B82" s="29"/>
      <c r="C82" s="24" t="s">
        <v>29</v>
      </c>
      <c r="F82" s="22" t="str">
        <f>IF(E20="","",E20)</f>
        <v>Vyplň údaj</v>
      </c>
      <c r="I82" s="24" t="s">
        <v>34</v>
      </c>
      <c r="J82" s="27" t="str">
        <f>E26</f>
        <v>AGROPTROJEKT PSO s.r.o.</v>
      </c>
      <c r="L82" s="29"/>
    </row>
    <row r="83" spans="2:65" s="1" customFormat="1" ht="10.35" customHeight="1">
      <c r="B83" s="29"/>
      <c r="L83" s="29"/>
    </row>
    <row r="84" spans="2:65" s="8" customFormat="1" ht="29.25" customHeight="1">
      <c r="B84" s="101"/>
      <c r="C84" s="102" t="s">
        <v>115</v>
      </c>
      <c r="D84" s="103" t="s">
        <v>56</v>
      </c>
      <c r="E84" s="103" t="s">
        <v>52</v>
      </c>
      <c r="F84" s="103" t="s">
        <v>53</v>
      </c>
      <c r="G84" s="103" t="s">
        <v>116</v>
      </c>
      <c r="H84" s="103" t="s">
        <v>117</v>
      </c>
      <c r="I84" s="103" t="s">
        <v>118</v>
      </c>
      <c r="J84" s="103" t="s">
        <v>112</v>
      </c>
      <c r="K84" s="104" t="s">
        <v>119</v>
      </c>
      <c r="L84" s="101"/>
      <c r="M84" s="53" t="s">
        <v>19</v>
      </c>
      <c r="N84" s="54" t="s">
        <v>41</v>
      </c>
      <c r="O84" s="54" t="s">
        <v>120</v>
      </c>
      <c r="P84" s="54" t="s">
        <v>121</v>
      </c>
      <c r="Q84" s="54" t="s">
        <v>122</v>
      </c>
      <c r="R84" s="54" t="s">
        <v>123</v>
      </c>
      <c r="S84" s="54" t="s">
        <v>124</v>
      </c>
      <c r="T84" s="55" t="s">
        <v>125</v>
      </c>
    </row>
    <row r="85" spans="2:65" s="1" customFormat="1" ht="22.9" customHeight="1">
      <c r="B85" s="29"/>
      <c r="C85" s="58" t="s">
        <v>126</v>
      </c>
      <c r="J85" s="105">
        <f>BK85</f>
        <v>0</v>
      </c>
      <c r="L85" s="29"/>
      <c r="M85" s="56"/>
      <c r="N85" s="47"/>
      <c r="O85" s="47"/>
      <c r="P85" s="106">
        <f>SUM(P86:P109)</f>
        <v>0</v>
      </c>
      <c r="Q85" s="47"/>
      <c r="R85" s="106">
        <f>SUM(R86:R109)</f>
        <v>4.0000000000000001E-3</v>
      </c>
      <c r="S85" s="47"/>
      <c r="T85" s="107">
        <f>SUM(T86:T109)</f>
        <v>0</v>
      </c>
      <c r="AT85" s="14" t="s">
        <v>70</v>
      </c>
      <c r="AU85" s="14" t="s">
        <v>113</v>
      </c>
      <c r="BK85" s="108">
        <f>SUM(BK86:BK109)</f>
        <v>0</v>
      </c>
    </row>
    <row r="86" spans="2:65" s="1" customFormat="1" ht="24.2" customHeight="1">
      <c r="B86" s="29"/>
      <c r="C86" s="109" t="s">
        <v>78</v>
      </c>
      <c r="D86" s="109" t="s">
        <v>127</v>
      </c>
      <c r="E86" s="110" t="s">
        <v>482</v>
      </c>
      <c r="F86" s="111" t="s">
        <v>483</v>
      </c>
      <c r="G86" s="112" t="s">
        <v>484</v>
      </c>
      <c r="H86" s="113">
        <v>1.0820000000000001</v>
      </c>
      <c r="I86" s="114"/>
      <c r="J86" s="115">
        <f>ROUND(I86*H86,2)</f>
        <v>0</v>
      </c>
      <c r="K86" s="111" t="s">
        <v>131</v>
      </c>
      <c r="L86" s="29"/>
      <c r="M86" s="116" t="s">
        <v>19</v>
      </c>
      <c r="N86" s="117" t="s">
        <v>42</v>
      </c>
      <c r="P86" s="118">
        <f>O86*H86</f>
        <v>0</v>
      </c>
      <c r="Q86" s="118">
        <v>0</v>
      </c>
      <c r="R86" s="118">
        <f>Q86*H86</f>
        <v>0</v>
      </c>
      <c r="S86" s="118">
        <v>0</v>
      </c>
      <c r="T86" s="119">
        <f>S86*H86</f>
        <v>0</v>
      </c>
      <c r="AR86" s="120" t="s">
        <v>132</v>
      </c>
      <c r="AT86" s="120" t="s">
        <v>127</v>
      </c>
      <c r="AU86" s="120" t="s">
        <v>71</v>
      </c>
      <c r="AY86" s="14" t="s">
        <v>133</v>
      </c>
      <c r="BE86" s="121">
        <f>IF(N86="základní",J86,0)</f>
        <v>0</v>
      </c>
      <c r="BF86" s="121">
        <f>IF(N86="snížená",J86,0)</f>
        <v>0</v>
      </c>
      <c r="BG86" s="121">
        <f>IF(N86="zákl. přenesená",J86,0)</f>
        <v>0</v>
      </c>
      <c r="BH86" s="121">
        <f>IF(N86="sníž. přenesená",J86,0)</f>
        <v>0</v>
      </c>
      <c r="BI86" s="121">
        <f>IF(N86="nulová",J86,0)</f>
        <v>0</v>
      </c>
      <c r="BJ86" s="14" t="s">
        <v>78</v>
      </c>
      <c r="BK86" s="121">
        <f>ROUND(I86*H86,2)</f>
        <v>0</v>
      </c>
      <c r="BL86" s="14" t="s">
        <v>132</v>
      </c>
      <c r="BM86" s="120" t="s">
        <v>691</v>
      </c>
    </row>
    <row r="87" spans="2:65" s="1" customFormat="1" ht="19.5">
      <c r="B87" s="29"/>
      <c r="D87" s="122" t="s">
        <v>135</v>
      </c>
      <c r="F87" s="123" t="s">
        <v>486</v>
      </c>
      <c r="I87" s="124"/>
      <c r="L87" s="29"/>
      <c r="M87" s="125"/>
      <c r="T87" s="50"/>
      <c r="AT87" s="14" t="s">
        <v>135</v>
      </c>
      <c r="AU87" s="14" t="s">
        <v>71</v>
      </c>
    </row>
    <row r="88" spans="2:65" s="1" customFormat="1" ht="11.25">
      <c r="B88" s="29"/>
      <c r="D88" s="126" t="s">
        <v>137</v>
      </c>
      <c r="F88" s="127" t="s">
        <v>487</v>
      </c>
      <c r="I88" s="124"/>
      <c r="L88" s="29"/>
      <c r="M88" s="125"/>
      <c r="T88" s="50"/>
      <c r="AT88" s="14" t="s">
        <v>137</v>
      </c>
      <c r="AU88" s="14" t="s">
        <v>71</v>
      </c>
    </row>
    <row r="89" spans="2:65" s="9" customFormat="1" ht="22.5">
      <c r="B89" s="128"/>
      <c r="D89" s="122" t="s">
        <v>139</v>
      </c>
      <c r="E89" s="129" t="s">
        <v>19</v>
      </c>
      <c r="F89" s="130" t="s">
        <v>692</v>
      </c>
      <c r="H89" s="131">
        <v>1.0820000000000001</v>
      </c>
      <c r="I89" s="132"/>
      <c r="L89" s="128"/>
      <c r="M89" s="133"/>
      <c r="T89" s="134"/>
      <c r="AT89" s="129" t="s">
        <v>139</v>
      </c>
      <c r="AU89" s="129" t="s">
        <v>71</v>
      </c>
      <c r="AV89" s="9" t="s">
        <v>80</v>
      </c>
      <c r="AW89" s="9" t="s">
        <v>33</v>
      </c>
      <c r="AX89" s="9" t="s">
        <v>78</v>
      </c>
      <c r="AY89" s="129" t="s">
        <v>133</v>
      </c>
    </row>
    <row r="90" spans="2:65" s="1" customFormat="1" ht="16.5" customHeight="1">
      <c r="B90" s="29"/>
      <c r="C90" s="109" t="s">
        <v>80</v>
      </c>
      <c r="D90" s="109" t="s">
        <v>127</v>
      </c>
      <c r="E90" s="110" t="s">
        <v>500</v>
      </c>
      <c r="F90" s="111" t="s">
        <v>501</v>
      </c>
      <c r="G90" s="112" t="s">
        <v>203</v>
      </c>
      <c r="H90" s="113">
        <v>200</v>
      </c>
      <c r="I90" s="114"/>
      <c r="J90" s="115">
        <f>ROUND(I90*H90,2)</f>
        <v>0</v>
      </c>
      <c r="K90" s="111" t="s">
        <v>131</v>
      </c>
      <c r="L90" s="29"/>
      <c r="M90" s="116" t="s">
        <v>19</v>
      </c>
      <c r="N90" s="117" t="s">
        <v>42</v>
      </c>
      <c r="P90" s="118">
        <f>O90*H90</f>
        <v>0</v>
      </c>
      <c r="Q90" s="118">
        <v>2.0000000000000002E-5</v>
      </c>
      <c r="R90" s="118">
        <f>Q90*H90</f>
        <v>4.0000000000000001E-3</v>
      </c>
      <c r="S90" s="118">
        <v>0</v>
      </c>
      <c r="T90" s="119">
        <f>S90*H90</f>
        <v>0</v>
      </c>
      <c r="AR90" s="120" t="s">
        <v>132</v>
      </c>
      <c r="AT90" s="120" t="s">
        <v>127</v>
      </c>
      <c r="AU90" s="120" t="s">
        <v>71</v>
      </c>
      <c r="AY90" s="14" t="s">
        <v>133</v>
      </c>
      <c r="BE90" s="121">
        <f>IF(N90="základní",J90,0)</f>
        <v>0</v>
      </c>
      <c r="BF90" s="121">
        <f>IF(N90="snížená",J90,0)</f>
        <v>0</v>
      </c>
      <c r="BG90" s="121">
        <f>IF(N90="zákl. přenesená",J90,0)</f>
        <v>0</v>
      </c>
      <c r="BH90" s="121">
        <f>IF(N90="sníž. přenesená",J90,0)</f>
        <v>0</v>
      </c>
      <c r="BI90" s="121">
        <f>IF(N90="nulová",J90,0)</f>
        <v>0</v>
      </c>
      <c r="BJ90" s="14" t="s">
        <v>78</v>
      </c>
      <c r="BK90" s="121">
        <f>ROUND(I90*H90,2)</f>
        <v>0</v>
      </c>
      <c r="BL90" s="14" t="s">
        <v>132</v>
      </c>
      <c r="BM90" s="120" t="s">
        <v>693</v>
      </c>
    </row>
    <row r="91" spans="2:65" s="1" customFormat="1" ht="11.25">
      <c r="B91" s="29"/>
      <c r="D91" s="122" t="s">
        <v>135</v>
      </c>
      <c r="F91" s="123" t="s">
        <v>503</v>
      </c>
      <c r="I91" s="124"/>
      <c r="L91" s="29"/>
      <c r="M91" s="125"/>
      <c r="T91" s="50"/>
      <c r="AT91" s="14" t="s">
        <v>135</v>
      </c>
      <c r="AU91" s="14" t="s">
        <v>71</v>
      </c>
    </row>
    <row r="92" spans="2:65" s="1" customFormat="1" ht="11.25">
      <c r="B92" s="29"/>
      <c r="D92" s="126" t="s">
        <v>137</v>
      </c>
      <c r="F92" s="127" t="s">
        <v>504</v>
      </c>
      <c r="I92" s="124"/>
      <c r="L92" s="29"/>
      <c r="M92" s="125"/>
      <c r="T92" s="50"/>
      <c r="AT92" s="14" t="s">
        <v>137</v>
      </c>
      <c r="AU92" s="14" t="s">
        <v>71</v>
      </c>
    </row>
    <row r="93" spans="2:65" s="11" customFormat="1" ht="22.5">
      <c r="B93" s="152"/>
      <c r="D93" s="122" t="s">
        <v>139</v>
      </c>
      <c r="E93" s="153" t="s">
        <v>19</v>
      </c>
      <c r="F93" s="154" t="s">
        <v>505</v>
      </c>
      <c r="H93" s="153" t="s">
        <v>19</v>
      </c>
      <c r="I93" s="155"/>
      <c r="L93" s="152"/>
      <c r="M93" s="156"/>
      <c r="T93" s="157"/>
      <c r="AT93" s="153" t="s">
        <v>139</v>
      </c>
      <c r="AU93" s="153" t="s">
        <v>71</v>
      </c>
      <c r="AV93" s="11" t="s">
        <v>78</v>
      </c>
      <c r="AW93" s="11" t="s">
        <v>33</v>
      </c>
      <c r="AX93" s="11" t="s">
        <v>71</v>
      </c>
      <c r="AY93" s="153" t="s">
        <v>133</v>
      </c>
    </row>
    <row r="94" spans="2:65" s="9" customFormat="1" ht="11.25">
      <c r="B94" s="128"/>
      <c r="D94" s="122" t="s">
        <v>139</v>
      </c>
      <c r="E94" s="129" t="s">
        <v>19</v>
      </c>
      <c r="F94" s="130" t="s">
        <v>682</v>
      </c>
      <c r="H94" s="131">
        <v>200</v>
      </c>
      <c r="I94" s="132"/>
      <c r="L94" s="128"/>
      <c r="M94" s="133"/>
      <c r="T94" s="134"/>
      <c r="AT94" s="129" t="s">
        <v>139</v>
      </c>
      <c r="AU94" s="129" t="s">
        <v>71</v>
      </c>
      <c r="AV94" s="9" t="s">
        <v>80</v>
      </c>
      <c r="AW94" s="9" t="s">
        <v>33</v>
      </c>
      <c r="AX94" s="9" t="s">
        <v>78</v>
      </c>
      <c r="AY94" s="129" t="s">
        <v>133</v>
      </c>
    </row>
    <row r="95" spans="2:65" s="1" customFormat="1" ht="24.2" customHeight="1">
      <c r="B95" s="29"/>
      <c r="C95" s="109" t="s">
        <v>146</v>
      </c>
      <c r="D95" s="109" t="s">
        <v>127</v>
      </c>
      <c r="E95" s="110" t="s">
        <v>507</v>
      </c>
      <c r="F95" s="111" t="s">
        <v>508</v>
      </c>
      <c r="G95" s="112" t="s">
        <v>203</v>
      </c>
      <c r="H95" s="113">
        <v>1480</v>
      </c>
      <c r="I95" s="114"/>
      <c r="J95" s="115">
        <f>ROUND(I95*H95,2)</f>
        <v>0</v>
      </c>
      <c r="K95" s="111" t="s">
        <v>131</v>
      </c>
      <c r="L95" s="29"/>
      <c r="M95" s="116" t="s">
        <v>19</v>
      </c>
      <c r="N95" s="117" t="s">
        <v>42</v>
      </c>
      <c r="P95" s="118">
        <f>O95*H95</f>
        <v>0</v>
      </c>
      <c r="Q95" s="118">
        <v>0</v>
      </c>
      <c r="R95" s="118">
        <f>Q95*H95</f>
        <v>0</v>
      </c>
      <c r="S95" s="118">
        <v>0</v>
      </c>
      <c r="T95" s="119">
        <f>S95*H95</f>
        <v>0</v>
      </c>
      <c r="AR95" s="120" t="s">
        <v>132</v>
      </c>
      <c r="AT95" s="120" t="s">
        <v>127</v>
      </c>
      <c r="AU95" s="120" t="s">
        <v>71</v>
      </c>
      <c r="AY95" s="14" t="s">
        <v>133</v>
      </c>
      <c r="BE95" s="121">
        <f>IF(N95="základní",J95,0)</f>
        <v>0</v>
      </c>
      <c r="BF95" s="121">
        <f>IF(N95="snížená",J95,0)</f>
        <v>0</v>
      </c>
      <c r="BG95" s="121">
        <f>IF(N95="zákl. přenesená",J95,0)</f>
        <v>0</v>
      </c>
      <c r="BH95" s="121">
        <f>IF(N95="sníž. přenesená",J95,0)</f>
        <v>0</v>
      </c>
      <c r="BI95" s="121">
        <f>IF(N95="nulová",J95,0)</f>
        <v>0</v>
      </c>
      <c r="BJ95" s="14" t="s">
        <v>78</v>
      </c>
      <c r="BK95" s="121">
        <f>ROUND(I95*H95,2)</f>
        <v>0</v>
      </c>
      <c r="BL95" s="14" t="s">
        <v>132</v>
      </c>
      <c r="BM95" s="120" t="s">
        <v>694</v>
      </c>
    </row>
    <row r="96" spans="2:65" s="1" customFormat="1" ht="19.5">
      <c r="B96" s="29"/>
      <c r="D96" s="122" t="s">
        <v>135</v>
      </c>
      <c r="F96" s="123" t="s">
        <v>510</v>
      </c>
      <c r="I96" s="124"/>
      <c r="L96" s="29"/>
      <c r="M96" s="125"/>
      <c r="T96" s="50"/>
      <c r="AT96" s="14" t="s">
        <v>135</v>
      </c>
      <c r="AU96" s="14" t="s">
        <v>71</v>
      </c>
    </row>
    <row r="97" spans="2:65" s="1" customFormat="1" ht="11.25">
      <c r="B97" s="29"/>
      <c r="D97" s="126" t="s">
        <v>137</v>
      </c>
      <c r="F97" s="127" t="s">
        <v>511</v>
      </c>
      <c r="I97" s="124"/>
      <c r="L97" s="29"/>
      <c r="M97" s="125"/>
      <c r="T97" s="50"/>
      <c r="AT97" s="14" t="s">
        <v>137</v>
      </c>
      <c r="AU97" s="14" t="s">
        <v>71</v>
      </c>
    </row>
    <row r="98" spans="2:65" s="9" customFormat="1" ht="11.25">
      <c r="B98" s="128"/>
      <c r="D98" s="122" t="s">
        <v>139</v>
      </c>
      <c r="E98" s="129" t="s">
        <v>19</v>
      </c>
      <c r="F98" s="130" t="s">
        <v>684</v>
      </c>
      <c r="H98" s="131">
        <v>1480</v>
      </c>
      <c r="I98" s="132"/>
      <c r="L98" s="128"/>
      <c r="M98" s="133"/>
      <c r="T98" s="134"/>
      <c r="AT98" s="129" t="s">
        <v>139</v>
      </c>
      <c r="AU98" s="129" t="s">
        <v>71</v>
      </c>
      <c r="AV98" s="9" t="s">
        <v>80</v>
      </c>
      <c r="AW98" s="9" t="s">
        <v>33</v>
      </c>
      <c r="AX98" s="9" t="s">
        <v>78</v>
      </c>
      <c r="AY98" s="129" t="s">
        <v>133</v>
      </c>
    </row>
    <row r="99" spans="2:65" s="1" customFormat="1" ht="16.5" customHeight="1">
      <c r="B99" s="29"/>
      <c r="C99" s="109" t="s">
        <v>132</v>
      </c>
      <c r="D99" s="109" t="s">
        <v>127</v>
      </c>
      <c r="E99" s="110" t="s">
        <v>428</v>
      </c>
      <c r="F99" s="111" t="s">
        <v>429</v>
      </c>
      <c r="G99" s="112" t="s">
        <v>423</v>
      </c>
      <c r="H99" s="113">
        <v>56.4</v>
      </c>
      <c r="I99" s="114"/>
      <c r="J99" s="115">
        <f>ROUND(I99*H99,2)</f>
        <v>0</v>
      </c>
      <c r="K99" s="111" t="s">
        <v>131</v>
      </c>
      <c r="L99" s="29"/>
      <c r="M99" s="116" t="s">
        <v>19</v>
      </c>
      <c r="N99" s="117" t="s">
        <v>42</v>
      </c>
      <c r="P99" s="118">
        <f>O99*H99</f>
        <v>0</v>
      </c>
      <c r="Q99" s="118">
        <v>0</v>
      </c>
      <c r="R99" s="118">
        <f>Q99*H99</f>
        <v>0</v>
      </c>
      <c r="S99" s="118">
        <v>0</v>
      </c>
      <c r="T99" s="119">
        <f>S99*H99</f>
        <v>0</v>
      </c>
      <c r="AR99" s="120" t="s">
        <v>132</v>
      </c>
      <c r="AT99" s="120" t="s">
        <v>127</v>
      </c>
      <c r="AU99" s="120" t="s">
        <v>71</v>
      </c>
      <c r="AY99" s="14" t="s">
        <v>133</v>
      </c>
      <c r="BE99" s="121">
        <f>IF(N99="základní",J99,0)</f>
        <v>0</v>
      </c>
      <c r="BF99" s="121">
        <f>IF(N99="snížená",J99,0)</f>
        <v>0</v>
      </c>
      <c r="BG99" s="121">
        <f>IF(N99="zákl. přenesená",J99,0)</f>
        <v>0</v>
      </c>
      <c r="BH99" s="121">
        <f>IF(N99="sníž. přenesená",J99,0)</f>
        <v>0</v>
      </c>
      <c r="BI99" s="121">
        <f>IF(N99="nulová",J99,0)</f>
        <v>0</v>
      </c>
      <c r="BJ99" s="14" t="s">
        <v>78</v>
      </c>
      <c r="BK99" s="121">
        <f>ROUND(I99*H99,2)</f>
        <v>0</v>
      </c>
      <c r="BL99" s="14" t="s">
        <v>132</v>
      </c>
      <c r="BM99" s="120" t="s">
        <v>695</v>
      </c>
    </row>
    <row r="100" spans="2:65" s="1" customFormat="1" ht="11.25">
      <c r="B100" s="29"/>
      <c r="D100" s="122" t="s">
        <v>135</v>
      </c>
      <c r="F100" s="123" t="s">
        <v>431</v>
      </c>
      <c r="I100" s="124"/>
      <c r="L100" s="29"/>
      <c r="M100" s="125"/>
      <c r="T100" s="50"/>
      <c r="AT100" s="14" t="s">
        <v>135</v>
      </c>
      <c r="AU100" s="14" t="s">
        <v>71</v>
      </c>
    </row>
    <row r="101" spans="2:65" s="1" customFormat="1" ht="11.25">
      <c r="B101" s="29"/>
      <c r="D101" s="126" t="s">
        <v>137</v>
      </c>
      <c r="F101" s="127" t="s">
        <v>432</v>
      </c>
      <c r="I101" s="124"/>
      <c r="L101" s="29"/>
      <c r="M101" s="125"/>
      <c r="T101" s="50"/>
      <c r="AT101" s="14" t="s">
        <v>137</v>
      </c>
      <c r="AU101" s="14" t="s">
        <v>71</v>
      </c>
    </row>
    <row r="102" spans="2:65" s="9" customFormat="1" ht="22.5">
      <c r="B102" s="128"/>
      <c r="D102" s="122" t="s">
        <v>139</v>
      </c>
      <c r="E102" s="129" t="s">
        <v>19</v>
      </c>
      <c r="F102" s="130" t="s">
        <v>696</v>
      </c>
      <c r="H102" s="131">
        <v>56.4</v>
      </c>
      <c r="I102" s="132"/>
      <c r="L102" s="128"/>
      <c r="M102" s="133"/>
      <c r="T102" s="134"/>
      <c r="AT102" s="129" t="s">
        <v>139</v>
      </c>
      <c r="AU102" s="129" t="s">
        <v>71</v>
      </c>
      <c r="AV102" s="9" t="s">
        <v>80</v>
      </c>
      <c r="AW102" s="9" t="s">
        <v>33</v>
      </c>
      <c r="AX102" s="9" t="s">
        <v>78</v>
      </c>
      <c r="AY102" s="129" t="s">
        <v>133</v>
      </c>
    </row>
    <row r="103" spans="2:65" s="1" customFormat="1" ht="21.75" customHeight="1">
      <c r="B103" s="29"/>
      <c r="C103" s="109" t="s">
        <v>157</v>
      </c>
      <c r="D103" s="109" t="s">
        <v>127</v>
      </c>
      <c r="E103" s="110" t="s">
        <v>435</v>
      </c>
      <c r="F103" s="111" t="s">
        <v>436</v>
      </c>
      <c r="G103" s="112" t="s">
        <v>423</v>
      </c>
      <c r="H103" s="113">
        <v>56.4</v>
      </c>
      <c r="I103" s="114"/>
      <c r="J103" s="115">
        <f>ROUND(I103*H103,2)</f>
        <v>0</v>
      </c>
      <c r="K103" s="111" t="s">
        <v>131</v>
      </c>
      <c r="L103" s="29"/>
      <c r="M103" s="116" t="s">
        <v>19</v>
      </c>
      <c r="N103" s="117" t="s">
        <v>42</v>
      </c>
      <c r="P103" s="118">
        <f>O103*H103</f>
        <v>0</v>
      </c>
      <c r="Q103" s="118">
        <v>0</v>
      </c>
      <c r="R103" s="118">
        <f>Q103*H103</f>
        <v>0</v>
      </c>
      <c r="S103" s="118">
        <v>0</v>
      </c>
      <c r="T103" s="119">
        <f>S103*H103</f>
        <v>0</v>
      </c>
      <c r="AR103" s="120" t="s">
        <v>132</v>
      </c>
      <c r="AT103" s="120" t="s">
        <v>127</v>
      </c>
      <c r="AU103" s="120" t="s">
        <v>71</v>
      </c>
      <c r="AY103" s="14" t="s">
        <v>133</v>
      </c>
      <c r="BE103" s="121">
        <f>IF(N103="základní",J103,0)</f>
        <v>0</v>
      </c>
      <c r="BF103" s="121">
        <f>IF(N103="snížená",J103,0)</f>
        <v>0</v>
      </c>
      <c r="BG103" s="121">
        <f>IF(N103="zákl. přenesená",J103,0)</f>
        <v>0</v>
      </c>
      <c r="BH103" s="121">
        <f>IF(N103="sníž. přenesená",J103,0)</f>
        <v>0</v>
      </c>
      <c r="BI103" s="121">
        <f>IF(N103="nulová",J103,0)</f>
        <v>0</v>
      </c>
      <c r="BJ103" s="14" t="s">
        <v>78</v>
      </c>
      <c r="BK103" s="121">
        <f>ROUND(I103*H103,2)</f>
        <v>0</v>
      </c>
      <c r="BL103" s="14" t="s">
        <v>132</v>
      </c>
      <c r="BM103" s="120" t="s">
        <v>697</v>
      </c>
    </row>
    <row r="104" spans="2:65" s="1" customFormat="1" ht="11.25">
      <c r="B104" s="29"/>
      <c r="D104" s="122" t="s">
        <v>135</v>
      </c>
      <c r="F104" s="123" t="s">
        <v>438</v>
      </c>
      <c r="I104" s="124"/>
      <c r="L104" s="29"/>
      <c r="M104" s="125"/>
      <c r="T104" s="50"/>
      <c r="AT104" s="14" t="s">
        <v>135</v>
      </c>
      <c r="AU104" s="14" t="s">
        <v>71</v>
      </c>
    </row>
    <row r="105" spans="2:65" s="1" customFormat="1" ht="11.25">
      <c r="B105" s="29"/>
      <c r="D105" s="126" t="s">
        <v>137</v>
      </c>
      <c r="F105" s="127" t="s">
        <v>439</v>
      </c>
      <c r="I105" s="124"/>
      <c r="L105" s="29"/>
      <c r="M105" s="125"/>
      <c r="T105" s="50"/>
      <c r="AT105" s="14" t="s">
        <v>137</v>
      </c>
      <c r="AU105" s="14" t="s">
        <v>71</v>
      </c>
    </row>
    <row r="106" spans="2:65" s="1" customFormat="1" ht="24.2" customHeight="1">
      <c r="B106" s="29"/>
      <c r="C106" s="109" t="s">
        <v>164</v>
      </c>
      <c r="D106" s="109" t="s">
        <v>127</v>
      </c>
      <c r="E106" s="110" t="s">
        <v>441</v>
      </c>
      <c r="F106" s="111" t="s">
        <v>442</v>
      </c>
      <c r="G106" s="112" t="s">
        <v>423</v>
      </c>
      <c r="H106" s="113">
        <v>169.2</v>
      </c>
      <c r="I106" s="114"/>
      <c r="J106" s="115">
        <f>ROUND(I106*H106,2)</f>
        <v>0</v>
      </c>
      <c r="K106" s="111" t="s">
        <v>131</v>
      </c>
      <c r="L106" s="29"/>
      <c r="M106" s="116" t="s">
        <v>19</v>
      </c>
      <c r="N106" s="117" t="s">
        <v>42</v>
      </c>
      <c r="P106" s="118">
        <f>O106*H106</f>
        <v>0</v>
      </c>
      <c r="Q106" s="118">
        <v>0</v>
      </c>
      <c r="R106" s="118">
        <f>Q106*H106</f>
        <v>0</v>
      </c>
      <c r="S106" s="118">
        <v>0</v>
      </c>
      <c r="T106" s="119">
        <f>S106*H106</f>
        <v>0</v>
      </c>
      <c r="AR106" s="120" t="s">
        <v>132</v>
      </c>
      <c r="AT106" s="120" t="s">
        <v>127</v>
      </c>
      <c r="AU106" s="120" t="s">
        <v>71</v>
      </c>
      <c r="AY106" s="14" t="s">
        <v>133</v>
      </c>
      <c r="BE106" s="121">
        <f>IF(N106="základní",J106,0)</f>
        <v>0</v>
      </c>
      <c r="BF106" s="121">
        <f>IF(N106="snížená",J106,0)</f>
        <v>0</v>
      </c>
      <c r="BG106" s="121">
        <f>IF(N106="zákl. přenesená",J106,0)</f>
        <v>0</v>
      </c>
      <c r="BH106" s="121">
        <f>IF(N106="sníž. přenesená",J106,0)</f>
        <v>0</v>
      </c>
      <c r="BI106" s="121">
        <f>IF(N106="nulová",J106,0)</f>
        <v>0</v>
      </c>
      <c r="BJ106" s="14" t="s">
        <v>78</v>
      </c>
      <c r="BK106" s="121">
        <f>ROUND(I106*H106,2)</f>
        <v>0</v>
      </c>
      <c r="BL106" s="14" t="s">
        <v>132</v>
      </c>
      <c r="BM106" s="120" t="s">
        <v>698</v>
      </c>
    </row>
    <row r="107" spans="2:65" s="1" customFormat="1" ht="19.5">
      <c r="B107" s="29"/>
      <c r="D107" s="122" t="s">
        <v>135</v>
      </c>
      <c r="F107" s="123" t="s">
        <v>444</v>
      </c>
      <c r="I107" s="124"/>
      <c r="L107" s="29"/>
      <c r="M107" s="125"/>
      <c r="T107" s="50"/>
      <c r="AT107" s="14" t="s">
        <v>135</v>
      </c>
      <c r="AU107" s="14" t="s">
        <v>71</v>
      </c>
    </row>
    <row r="108" spans="2:65" s="1" customFormat="1" ht="11.25">
      <c r="B108" s="29"/>
      <c r="D108" s="126" t="s">
        <v>137</v>
      </c>
      <c r="F108" s="127" t="s">
        <v>445</v>
      </c>
      <c r="I108" s="124"/>
      <c r="L108" s="29"/>
      <c r="M108" s="125"/>
      <c r="T108" s="50"/>
      <c r="AT108" s="14" t="s">
        <v>137</v>
      </c>
      <c r="AU108" s="14" t="s">
        <v>71</v>
      </c>
    </row>
    <row r="109" spans="2:65" s="9" customFormat="1" ht="11.25">
      <c r="B109" s="128"/>
      <c r="D109" s="122" t="s">
        <v>139</v>
      </c>
      <c r="E109" s="129" t="s">
        <v>19</v>
      </c>
      <c r="F109" s="130" t="s">
        <v>699</v>
      </c>
      <c r="H109" s="131">
        <v>169.2</v>
      </c>
      <c r="I109" s="132"/>
      <c r="L109" s="128"/>
      <c r="M109" s="161"/>
      <c r="N109" s="162"/>
      <c r="O109" s="162"/>
      <c r="P109" s="162"/>
      <c r="Q109" s="162"/>
      <c r="R109" s="162"/>
      <c r="S109" s="162"/>
      <c r="T109" s="163"/>
      <c r="AT109" s="129" t="s">
        <v>139</v>
      </c>
      <c r="AU109" s="129" t="s">
        <v>71</v>
      </c>
      <c r="AV109" s="9" t="s">
        <v>80</v>
      </c>
      <c r="AW109" s="9" t="s">
        <v>33</v>
      </c>
      <c r="AX109" s="9" t="s">
        <v>78</v>
      </c>
      <c r="AY109" s="129" t="s">
        <v>133</v>
      </c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29"/>
    </row>
  </sheetData>
  <sheetProtection algorithmName="SHA-512" hashValue="kg09Wze/2HZk+zusocdTtpW23JL9FpkqQJtaAPUOqNH6KcuPOvNBAzDEB6/Lry/d/IBfi4oiIhU/3UEOf97z0w==" saltValue="+MjRwePC3Ai5kwVkMZ6DITSwbtEL8Eb9CT/RTHTuw84ga0sUddaGxz8ZHhWTviMiWUEQVaKgnOrZosXfCoN4ZA==" spinCount="100000" sheet="1" objects="1" scenarios="1" formatColumns="0" formatRows="0" autoFilter="0"/>
  <autoFilter ref="C84:K109" xr:uid="{00000000-0009-0000-0000-000008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8" r:id="rId1" xr:uid="{00000000-0004-0000-0800-000000000000}"/>
    <hyperlink ref="F92" r:id="rId2" xr:uid="{00000000-0004-0000-0800-000001000000}"/>
    <hyperlink ref="F97" r:id="rId3" xr:uid="{00000000-0004-0000-0800-000002000000}"/>
    <hyperlink ref="F101" r:id="rId4" xr:uid="{00000000-0004-0000-0800-000003000000}"/>
    <hyperlink ref="F105" r:id="rId5" xr:uid="{00000000-0004-0000-0800-000004000000}"/>
    <hyperlink ref="F108" r:id="rId6" xr:uid="{00000000-0004-0000-08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8" ma:contentTypeDescription="Vytvoří nový dokument" ma:contentTypeScope="" ma:versionID="947c95b067daec8f859095a457cb8d52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b783fbed06affe80fed91005b808f658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FF572B-AEA8-427D-B9D4-35F3A68924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371070-98A1-4273-A3B5-EBC2025BB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6ac09c3-4060-4832-9b3c-cf864eb6295d"/>
    <ds:schemaRef ds:uri="bfcce5ea-2c06-460a-8f42-937bb651c2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85A518-02E1-46A5-B2C3-2EAB79405CC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6ac09c3-4060-4832-9b3c-cf864eb6295d"/>
    <ds:schemaRef ds:uri="bfcce5ea-2c06-460a-8f42-937bb651c2e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SO-01 - Větrolam V23</vt:lpstr>
      <vt:lpstr>SO-011 - 1. rok pěstební ...</vt:lpstr>
      <vt:lpstr>SO-012 - 2. rok pěstební ...</vt:lpstr>
      <vt:lpstr>SO-013 - 3. rok pěstební ...</vt:lpstr>
      <vt:lpstr>VRN SO-01 - Vedlejší rozp...</vt:lpstr>
      <vt:lpstr>SO-02 - Větrolam V22</vt:lpstr>
      <vt:lpstr>SO-021 - 1. rok pěstební ...</vt:lpstr>
      <vt:lpstr>SO-022 - 2. rok pěstební ...</vt:lpstr>
      <vt:lpstr>SO-023 - 3. rok pěstební ...</vt:lpstr>
      <vt:lpstr>VRN SO-02 - Vedlejší rozp...</vt:lpstr>
      <vt:lpstr>Pokyny pro vyplnění</vt:lpstr>
      <vt:lpstr>'Rekapitulace stavby'!Názvy_tisku</vt:lpstr>
      <vt:lpstr>'SO-01 - Větrolam V23'!Názvy_tisku</vt:lpstr>
      <vt:lpstr>'SO-011 - 1. rok pěstební ...'!Názvy_tisku</vt:lpstr>
      <vt:lpstr>'SO-012 - 2. rok pěstební ...'!Názvy_tisku</vt:lpstr>
      <vt:lpstr>'SO-013 - 3. rok pěstební ...'!Názvy_tisku</vt:lpstr>
      <vt:lpstr>'SO-02 - Větrolam V22'!Názvy_tisku</vt:lpstr>
      <vt:lpstr>'SO-021 - 1. rok pěstební ...'!Názvy_tisku</vt:lpstr>
      <vt:lpstr>'SO-022 - 2. rok pěstební ...'!Názvy_tisku</vt:lpstr>
      <vt:lpstr>'SO-023 - 3. rok pěstební ...'!Názvy_tisku</vt:lpstr>
      <vt:lpstr>'VRN SO-01 - Vedlejší rozp...'!Názvy_tisku</vt:lpstr>
      <vt:lpstr>'VRN SO-02 - Vedlejší rozp...'!Názvy_tisku</vt:lpstr>
      <vt:lpstr>'Pokyny pro vyplnění'!Oblast_tisku</vt:lpstr>
      <vt:lpstr>'Rekapitulace stavby'!Oblast_tisku</vt:lpstr>
      <vt:lpstr>'SO-01 - Větrolam V23'!Oblast_tisku</vt:lpstr>
      <vt:lpstr>'SO-011 - 1. rok pěstební ...'!Oblast_tisku</vt:lpstr>
      <vt:lpstr>'SO-012 - 2. rok pěstební ...'!Oblast_tisku</vt:lpstr>
      <vt:lpstr>'SO-013 - 3. rok pěstební ...'!Oblast_tisku</vt:lpstr>
      <vt:lpstr>'SO-02 - Větrolam V22'!Oblast_tisku</vt:lpstr>
      <vt:lpstr>'SO-021 - 1. rok pěstební ...'!Oblast_tisku</vt:lpstr>
      <vt:lpstr>'SO-022 - 2. rok pěstební ...'!Oblast_tisku</vt:lpstr>
      <vt:lpstr>'SO-023 - 3. rok pěstební ...'!Oblast_tisku</vt:lpstr>
      <vt:lpstr>'VRN SO-01 - Vedlejší rozp...'!Oblast_tisku</vt:lpstr>
      <vt:lpstr>'VRN SO-02 - Vedlejší rozp...'!Oblast_tisku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Doubrava Daniel</dc:creator>
  <cp:lastModifiedBy>Chválová Marika Ing.</cp:lastModifiedBy>
  <dcterms:created xsi:type="dcterms:W3CDTF">2025-07-16T14:22:16Z</dcterms:created>
  <dcterms:modified xsi:type="dcterms:W3CDTF">2025-12-23T05:42:27Z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